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X:\★★R6.4.1料金改定★★\12 料金係対応\広報\050_料金表シミュレーション\"/>
    </mc:Choice>
  </mc:AlternateContent>
  <workbookProtection workbookAlgorithmName="SHA-512" workbookHashValue="nARUiMM7roZK9tDDnAMlPo/z6xRi3quANniqHcD/4iJmZaugNiBp7LXmX/+gqYLTiMywexNj5Nu1LEz7gXkO1A==" workbookSaltValue="krXTtzbanb8vqMHoWUfDBA==" workbookSpinCount="100000" lockStructure="1"/>
  <bookViews>
    <workbookView xWindow="0" yWindow="0" windowWidth="20496" windowHeight="8832" firstSheet="1" activeTab="1"/>
  </bookViews>
  <sheets>
    <sheet name="更新履歴" sheetId="7" state="hidden" r:id="rId1"/>
    <sheet name="Water Charge Comparison" sheetId="4" r:id="rId2"/>
    <sheet name="Simulation of New Water Charges" sheetId="3" r:id="rId3"/>
    <sheet name="1か月検針" sheetId="2" state="hidden" r:id="rId4"/>
    <sheet name="2か月検針" sheetId="1" state="hidden" r:id="rId5"/>
    <sheet name="2か月検針 (比較用)" sheetId="6" state="hidden" r:id="rId6"/>
    <sheet name="１か月検針（比較用）" sheetId="8" state="hidden" r:id="rId7"/>
    <sheet name="旧料金表" sheetId="5" state="hidden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3" l="1"/>
  <c r="K11" i="3"/>
  <c r="K10" i="3"/>
  <c r="K9" i="3"/>
  <c r="K8" i="3"/>
  <c r="N5" i="3"/>
  <c r="E11" i="4" l="1"/>
  <c r="I9" i="3" l="1"/>
  <c r="S6" i="1"/>
  <c r="Y8" i="1" s="1"/>
  <c r="S6" i="2"/>
  <c r="U8" i="2" s="1"/>
  <c r="I13" i="3"/>
  <c r="I12" i="3"/>
  <c r="I11" i="3"/>
  <c r="I10" i="3"/>
  <c r="T8" i="2" l="1"/>
  <c r="U9" i="1"/>
  <c r="V8" i="1"/>
  <c r="V8" i="2"/>
  <c r="O10" i="3" s="1"/>
  <c r="W8" i="2"/>
  <c r="U8" i="1"/>
  <c r="O9" i="3" s="1"/>
  <c r="X8" i="2"/>
  <c r="O12" i="3" s="1"/>
  <c r="Y8" i="2"/>
  <c r="O13" i="3" s="1"/>
  <c r="T8" i="1"/>
  <c r="T9" i="1"/>
  <c r="Y9" i="1"/>
  <c r="W8" i="1"/>
  <c r="X8" i="1"/>
  <c r="O11" i="3" l="1"/>
  <c r="O8" i="3"/>
  <c r="O14" i="3" s="1"/>
  <c r="S4" i="2"/>
  <c r="S8" i="2" l="1"/>
  <c r="D1" i="5"/>
  <c r="B11" i="5" s="1"/>
  <c r="S18" i="2"/>
  <c r="Y21" i="2" s="1"/>
  <c r="S16" i="2"/>
  <c r="T22" i="2" s="1"/>
  <c r="S18" i="1"/>
  <c r="S16" i="1"/>
  <c r="S6" i="8"/>
  <c r="Y9" i="8" s="1"/>
  <c r="S4" i="8"/>
  <c r="T10" i="8" s="1"/>
  <c r="S4" i="6"/>
  <c r="B12" i="5" l="1"/>
  <c r="B13" i="5" s="1"/>
  <c r="V21" i="1"/>
  <c r="T21" i="1"/>
  <c r="S20" i="1"/>
  <c r="B11" i="4" s="1"/>
  <c r="T22" i="1"/>
  <c r="S20" i="2"/>
  <c r="B6" i="5"/>
  <c r="E12" i="4" s="1"/>
  <c r="W21" i="1"/>
  <c r="Y21" i="1"/>
  <c r="X21" i="1"/>
  <c r="X21" i="2"/>
  <c r="V21" i="2"/>
  <c r="W21" i="2"/>
  <c r="U21" i="2"/>
  <c r="U21" i="1"/>
  <c r="S8" i="8"/>
  <c r="T10" i="6"/>
  <c r="W9" i="8"/>
  <c r="T9" i="8"/>
  <c r="U9" i="8"/>
  <c r="V9" i="8"/>
  <c r="X9" i="8"/>
  <c r="S21" i="1" l="1"/>
  <c r="B12" i="4" s="1"/>
  <c r="B7" i="5"/>
  <c r="E13" i="4"/>
  <c r="S9" i="8"/>
  <c r="S10" i="8" s="1"/>
  <c r="S11" i="8" s="1"/>
  <c r="S6" i="6" l="1"/>
  <c r="W9" i="6" s="1"/>
  <c r="S8" i="6"/>
  <c r="U9" i="6" l="1"/>
  <c r="Y9" i="6"/>
  <c r="X9" i="6"/>
  <c r="V9" i="6"/>
  <c r="T9" i="6"/>
  <c r="H6" i="5"/>
  <c r="H7" i="5" s="1"/>
  <c r="H8" i="5" s="1"/>
  <c r="G6" i="5"/>
  <c r="G7" i="5" s="1"/>
  <c r="G8" i="5" s="1"/>
  <c r="F6" i="5"/>
  <c r="F7" i="5" s="1"/>
  <c r="F8" i="5" s="1"/>
  <c r="E6" i="5"/>
  <c r="E7" i="5" s="1"/>
  <c r="E8" i="5" s="1"/>
  <c r="D6" i="5"/>
  <c r="D7" i="5" s="1"/>
  <c r="D8" i="5" s="1"/>
  <c r="C6" i="5"/>
  <c r="C7" i="5" s="1"/>
  <c r="C8" i="5" s="1"/>
  <c r="S9" i="6" l="1"/>
  <c r="B8" i="5"/>
  <c r="S10" i="6" l="1"/>
  <c r="E14" i="4"/>
  <c r="S4" i="1"/>
  <c r="T9" i="2" l="1"/>
  <c r="Q8" i="3" s="1"/>
  <c r="T21" i="2"/>
  <c r="S21" i="2" s="1"/>
  <c r="W9" i="1"/>
  <c r="V9" i="1"/>
  <c r="X9" i="1"/>
  <c r="S8" i="1"/>
  <c r="B9" i="3" s="1"/>
  <c r="T10" i="1"/>
  <c r="T10" i="2"/>
  <c r="S11" i="6"/>
  <c r="Y9" i="2"/>
  <c r="Q13" i="3" s="1"/>
  <c r="X9" i="2"/>
  <c r="Q12" i="3" s="1"/>
  <c r="W9" i="2"/>
  <c r="Q11" i="3" s="1"/>
  <c r="V9" i="2"/>
  <c r="U9" i="2"/>
  <c r="Q9" i="3" s="1"/>
  <c r="Q10" i="3" l="1"/>
  <c r="S22" i="2"/>
  <c r="S23" i="2" s="1"/>
  <c r="S9" i="2"/>
  <c r="S9" i="1"/>
  <c r="B10" i="3" s="1"/>
  <c r="S22" i="1"/>
  <c r="B13" i="4" s="1"/>
  <c r="Q14" i="3" l="1"/>
  <c r="S10" i="1"/>
  <c r="S23" i="1"/>
  <c r="S10" i="2"/>
  <c r="B14" i="4" l="1"/>
  <c r="B16" i="4" s="1"/>
  <c r="E16" i="4" s="1"/>
  <c r="B11" i="3"/>
  <c r="B12" i="3" s="1"/>
  <c r="S11" i="1"/>
  <c r="S11" i="2"/>
</calcChain>
</file>

<file path=xl/sharedStrings.xml><?xml version="1.0" encoding="utf-8"?>
<sst xmlns="http://schemas.openxmlformats.org/spreadsheetml/2006/main" count="249" uniqueCount="122">
  <si>
    <t>シミュレーション料金体系</t>
    <rPh sb="8" eb="12">
      <t>リョウキンタイケイ</t>
    </rPh>
    <phoneticPr fontId="2"/>
  </si>
  <si>
    <t>水道料金シミュレーション</t>
    <rPh sb="0" eb="4">
      <t>スイドウリョウキン</t>
    </rPh>
    <phoneticPr fontId="1"/>
  </si>
  <si>
    <t>口径
用途</t>
    <rPh sb="0" eb="2">
      <t>コウケイ</t>
    </rPh>
    <rPh sb="3" eb="5">
      <t>ヨウト</t>
    </rPh>
    <phoneticPr fontId="2"/>
  </si>
  <si>
    <t>基本料金</t>
    <rPh sb="0" eb="4">
      <t>キホンリョウキン</t>
    </rPh>
    <phoneticPr fontId="2"/>
  </si>
  <si>
    <t>従量料金（㎥あたり）</t>
    <rPh sb="0" eb="2">
      <t>ジュウリョウ</t>
    </rPh>
    <rPh sb="2" eb="4">
      <t>リョウキン</t>
    </rPh>
    <phoneticPr fontId="2"/>
  </si>
  <si>
    <t>①自</t>
    <rPh sb="1" eb="2">
      <t>ジ</t>
    </rPh>
    <phoneticPr fontId="2"/>
  </si>
  <si>
    <t>①至</t>
    <rPh sb="1" eb="2">
      <t>イタル</t>
    </rPh>
    <phoneticPr fontId="2"/>
  </si>
  <si>
    <t>②自</t>
    <rPh sb="1" eb="2">
      <t>ジ</t>
    </rPh>
    <phoneticPr fontId="2"/>
  </si>
  <si>
    <t>②至</t>
    <rPh sb="1" eb="2">
      <t>イタル</t>
    </rPh>
    <phoneticPr fontId="2"/>
  </si>
  <si>
    <t>③自</t>
    <rPh sb="1" eb="2">
      <t>ジ</t>
    </rPh>
    <phoneticPr fontId="2"/>
  </si>
  <si>
    <t>③至</t>
    <rPh sb="1" eb="2">
      <t>イタル</t>
    </rPh>
    <phoneticPr fontId="2"/>
  </si>
  <si>
    <t>④自</t>
    <rPh sb="1" eb="2">
      <t>ジ</t>
    </rPh>
    <phoneticPr fontId="2"/>
  </si>
  <si>
    <t>④至</t>
    <rPh sb="1" eb="2">
      <t>イタル</t>
    </rPh>
    <phoneticPr fontId="2"/>
  </si>
  <si>
    <t>⑤自</t>
    <rPh sb="1" eb="2">
      <t>ジ</t>
    </rPh>
    <phoneticPr fontId="2"/>
  </si>
  <si>
    <t>⑤至</t>
    <rPh sb="1" eb="2">
      <t>イタル</t>
    </rPh>
    <phoneticPr fontId="2"/>
  </si>
  <si>
    <t>⑥自</t>
    <rPh sb="1" eb="2">
      <t>ジ</t>
    </rPh>
    <phoneticPr fontId="2"/>
  </si>
  <si>
    <t>⑥至</t>
    <rPh sb="1" eb="2">
      <t>イタル</t>
    </rPh>
    <phoneticPr fontId="2"/>
  </si>
  <si>
    <t>⑦自</t>
    <rPh sb="1" eb="2">
      <t>ジ</t>
    </rPh>
    <phoneticPr fontId="2"/>
  </si>
  <si>
    <t>⑦至</t>
    <rPh sb="1" eb="2">
      <t>イタル</t>
    </rPh>
    <phoneticPr fontId="2"/>
  </si>
  <si>
    <t>メーター口径</t>
    <rPh sb="4" eb="6">
      <t>コウケイ</t>
    </rPh>
    <phoneticPr fontId="1"/>
  </si>
  <si>
    <t>使用水量</t>
    <rPh sb="0" eb="4">
      <t>シヨウスイリョウ</t>
    </rPh>
    <phoneticPr fontId="1"/>
  </si>
  <si>
    <t>公衆浴場</t>
    <rPh sb="0" eb="4">
      <t>コウシュウヨクジョウ</t>
    </rPh>
    <phoneticPr fontId="2"/>
  </si>
  <si>
    <t>公立プール</t>
    <rPh sb="0" eb="2">
      <t>コウリツ</t>
    </rPh>
    <phoneticPr fontId="2"/>
  </si>
  <si>
    <t>臨時用</t>
    <rPh sb="0" eb="3">
      <t>リンジヨウ</t>
    </rPh>
    <phoneticPr fontId="2"/>
  </si>
  <si>
    <t>基本料金</t>
    <rPh sb="0" eb="4">
      <t>キホンリョウキン</t>
    </rPh>
    <phoneticPr fontId="1"/>
  </si>
  <si>
    <t>従量料金</t>
    <rPh sb="0" eb="2">
      <t>ジュウリョウ</t>
    </rPh>
    <rPh sb="2" eb="4">
      <t>リョウキン</t>
    </rPh>
    <phoneticPr fontId="1"/>
  </si>
  <si>
    <t>水道料金</t>
    <rPh sb="0" eb="4">
      <t>スイドウリョウキン</t>
    </rPh>
    <phoneticPr fontId="1"/>
  </si>
  <si>
    <t>消費税</t>
    <rPh sb="0" eb="3">
      <t>ショウヒゼイ</t>
    </rPh>
    <phoneticPr fontId="1"/>
  </si>
  <si>
    <t>１か月検針</t>
    <rPh sb="2" eb="3">
      <t>ゲツ</t>
    </rPh>
    <rPh sb="3" eb="5">
      <t>ケンシン</t>
    </rPh>
    <phoneticPr fontId="1"/>
  </si>
  <si>
    <t>２か月検針</t>
    <rPh sb="2" eb="3">
      <t>ゲツ</t>
    </rPh>
    <rPh sb="3" eb="5">
      <t>ケンシン</t>
    </rPh>
    <phoneticPr fontId="1"/>
  </si>
  <si>
    <t>水道料金比較表</t>
    <rPh sb="0" eb="2">
      <t>スイドウ</t>
    </rPh>
    <rPh sb="2" eb="4">
      <t>リョウキン</t>
    </rPh>
    <rPh sb="4" eb="6">
      <t>ヒカク</t>
    </rPh>
    <rPh sb="6" eb="7">
      <t>ヒョウ</t>
    </rPh>
    <phoneticPr fontId="1"/>
  </si>
  <si>
    <t>使用量</t>
    <rPh sb="0" eb="3">
      <t>シヨウリョウ</t>
    </rPh>
    <phoneticPr fontId="1"/>
  </si>
  <si>
    <t>三郷市</t>
    <rPh sb="0" eb="3">
      <t>ミサトシ</t>
    </rPh>
    <phoneticPr fontId="1"/>
  </si>
  <si>
    <t>一般家庭
営業用</t>
    <rPh sb="0" eb="2">
      <t>イッパン</t>
    </rPh>
    <rPh sb="2" eb="4">
      <t>カテイ</t>
    </rPh>
    <rPh sb="5" eb="8">
      <t>エイギョウヨウ</t>
    </rPh>
    <phoneticPr fontId="1"/>
  </si>
  <si>
    <t>官公署</t>
    <rPh sb="0" eb="3">
      <t>カンコウショ</t>
    </rPh>
    <phoneticPr fontId="1"/>
  </si>
  <si>
    <t>工場</t>
    <rPh sb="0" eb="2">
      <t>コウジョウ</t>
    </rPh>
    <phoneticPr fontId="1"/>
  </si>
  <si>
    <t>病院</t>
    <rPh sb="0" eb="2">
      <t>ビョウイン</t>
    </rPh>
    <phoneticPr fontId="1"/>
  </si>
  <si>
    <t>学校</t>
    <rPh sb="0" eb="2">
      <t>ガッコウ</t>
    </rPh>
    <phoneticPr fontId="1"/>
  </si>
  <si>
    <t>浴場営業</t>
    <rPh sb="0" eb="2">
      <t>ヨクジョウ</t>
    </rPh>
    <rPh sb="2" eb="4">
      <t>エイギョウ</t>
    </rPh>
    <phoneticPr fontId="1"/>
  </si>
  <si>
    <t>公立
プール</t>
    <rPh sb="0" eb="2">
      <t>コウリツ</t>
    </rPh>
    <phoneticPr fontId="1"/>
  </si>
  <si>
    <t>基本料金</t>
    <rPh sb="0" eb="2">
      <t>キホン</t>
    </rPh>
    <rPh sb="2" eb="4">
      <t>リョウキン</t>
    </rPh>
    <phoneticPr fontId="1"/>
  </si>
  <si>
    <t>-</t>
    <phoneticPr fontId="1"/>
  </si>
  <si>
    <t>10㎥まで</t>
    <phoneticPr fontId="1"/>
  </si>
  <si>
    <t>40㎥まで</t>
    <phoneticPr fontId="1"/>
  </si>
  <si>
    <t>超過料金</t>
    <rPh sb="0" eb="2">
      <t>チョウカ</t>
    </rPh>
    <rPh sb="2" eb="4">
      <t>リョウキン</t>
    </rPh>
    <phoneticPr fontId="1"/>
  </si>
  <si>
    <t>合計</t>
    <rPh sb="0" eb="2">
      <t>ゴウケイ</t>
    </rPh>
    <phoneticPr fontId="1"/>
  </si>
  <si>
    <t>（税込）</t>
    <rPh sb="1" eb="3">
      <t>ゼイコミ</t>
    </rPh>
    <phoneticPr fontId="1"/>
  </si>
  <si>
    <t>※2か月検針</t>
    <rPh sb="3" eb="4">
      <t>ゲツ</t>
    </rPh>
    <rPh sb="4" eb="6">
      <t>ケンシン</t>
    </rPh>
    <phoneticPr fontId="1"/>
  </si>
  <si>
    <t>⇒1か月検針</t>
    <rPh sb="3" eb="6">
      <t>ゲツケンシン</t>
    </rPh>
    <phoneticPr fontId="1"/>
  </si>
  <si>
    <t>【更新履歴】</t>
    <rPh sb="1" eb="3">
      <t>コウシン</t>
    </rPh>
    <rPh sb="3" eb="5">
      <t>リレキ</t>
    </rPh>
    <phoneticPr fontId="1"/>
  </si>
  <si>
    <t>更新日付</t>
    <rPh sb="0" eb="2">
      <t>コウシン</t>
    </rPh>
    <rPh sb="2" eb="4">
      <t>ヒヅケ</t>
    </rPh>
    <phoneticPr fontId="1"/>
  </si>
  <si>
    <t>内容</t>
    <rPh sb="0" eb="2">
      <t>ナイヨウ</t>
    </rPh>
    <phoneticPr fontId="1"/>
  </si>
  <si>
    <t>使用水量の負の値の入力を制限</t>
    <rPh sb="0" eb="4">
      <t>シヨウスイリョウ</t>
    </rPh>
    <rPh sb="5" eb="6">
      <t>フ</t>
    </rPh>
    <rPh sb="7" eb="8">
      <t>アタイ</t>
    </rPh>
    <rPh sb="9" eb="11">
      <t>ニュウリョク</t>
    </rPh>
    <rPh sb="12" eb="14">
      <t>セイゲン</t>
    </rPh>
    <phoneticPr fontId="1"/>
  </si>
  <si>
    <t>初版作成</t>
    <rPh sb="0" eb="2">
      <t>ショバン</t>
    </rPh>
    <rPh sb="2" eb="4">
      <t>サクセイ</t>
    </rPh>
    <phoneticPr fontId="1"/>
  </si>
  <si>
    <t>臨時用メータの料金を追加</t>
    <rPh sb="0" eb="3">
      <t>リンジヨウ</t>
    </rPh>
    <rPh sb="7" eb="9">
      <t>リョウキン</t>
    </rPh>
    <rPh sb="10" eb="12">
      <t>ツイカ</t>
    </rPh>
    <phoneticPr fontId="1"/>
  </si>
  <si>
    <t>料金比較</t>
    <rPh sb="0" eb="2">
      <t>リョウキン</t>
    </rPh>
    <rPh sb="2" eb="4">
      <t>ヒカク</t>
    </rPh>
    <phoneticPr fontId="1"/>
  </si>
  <si>
    <t>料金比較</t>
    <rPh sb="0" eb="4">
      <t>リョウキンヒカク</t>
    </rPh>
    <phoneticPr fontId="1"/>
  </si>
  <si>
    <t>2か月</t>
    <rPh sb="2" eb="3">
      <t>ゲツ</t>
    </rPh>
    <phoneticPr fontId="1"/>
  </si>
  <si>
    <t>1か月</t>
    <rPh sb="2" eb="3">
      <t>ゲツ</t>
    </rPh>
    <phoneticPr fontId="1"/>
  </si>
  <si>
    <t>※</t>
    <phoneticPr fontId="1"/>
  </si>
  <si>
    <t>①</t>
    <phoneticPr fontId="1"/>
  </si>
  <si>
    <t>②</t>
    <phoneticPr fontId="1"/>
  </si>
  <si>
    <t>③</t>
    <phoneticPr fontId="1"/>
  </si>
  <si>
    <t>～</t>
    <phoneticPr fontId="1"/>
  </si>
  <si>
    <t>1～20</t>
    <phoneticPr fontId="1"/>
  </si>
  <si>
    <t>21～40</t>
    <phoneticPr fontId="1"/>
  </si>
  <si>
    <t>41～60</t>
    <phoneticPr fontId="1"/>
  </si>
  <si>
    <t>61～80</t>
    <phoneticPr fontId="1"/>
  </si>
  <si>
    <t>81～100</t>
    <phoneticPr fontId="1"/>
  </si>
  <si>
    <t>101～</t>
    <phoneticPr fontId="1"/>
  </si>
  <si>
    <t>1～10</t>
    <phoneticPr fontId="1"/>
  </si>
  <si>
    <t>11～20</t>
    <phoneticPr fontId="1"/>
  </si>
  <si>
    <t>21～30</t>
    <phoneticPr fontId="1"/>
  </si>
  <si>
    <t>31～40</t>
    <phoneticPr fontId="1"/>
  </si>
  <si>
    <t>41～50</t>
    <phoneticPr fontId="1"/>
  </si>
  <si>
    <t>51～</t>
    <phoneticPr fontId="1"/>
  </si>
  <si>
    <t>×</t>
    <phoneticPr fontId="1"/>
  </si>
  <si>
    <t>=</t>
    <phoneticPr fontId="1"/>
  </si>
  <si>
    <t xml:space="preserve">Meter reading
period </t>
    <phoneticPr fontId="1"/>
  </si>
  <si>
    <t>Water pipe diameter</t>
    <phoneticPr fontId="1"/>
  </si>
  <si>
    <t>Water 
consumption</t>
    <phoneticPr fontId="1"/>
  </si>
  <si>
    <t>Base charge</t>
    <phoneticPr fontId="1"/>
  </si>
  <si>
    <t>Consumption
tax</t>
    <phoneticPr fontId="1"/>
  </si>
  <si>
    <t>Water charges</t>
    <phoneticPr fontId="1"/>
  </si>
  <si>
    <t>Difference</t>
    <phoneticPr fontId="1"/>
  </si>
  <si>
    <t>Revised
percentage</t>
    <phoneticPr fontId="1"/>
  </si>
  <si>
    <t>（１）Please have a following ‘Notice of Water Consumption’「水道使用量のお知らせ」at hand.</t>
    <phoneticPr fontId="10"/>
  </si>
  <si>
    <t>※「水道使用量のお知らせ」is a slip or a postcard after your meter reading is taken, 
which specifies the amount of water consumed and the period of use, etc.</t>
    <rPh sb="2" eb="4">
      <t>スイドウ</t>
    </rPh>
    <rPh sb="4" eb="7">
      <t>シヨウリョウ</t>
    </rPh>
    <rPh sb="9" eb="10">
      <t>シ</t>
    </rPh>
    <phoneticPr fontId="1"/>
  </si>
  <si>
    <t>on your 「水道使用量のお知らせ」 ‘Notice of Water Consumption’ and select either ‘2 months read’ or ‘1 month read’.</t>
    <phoneticPr fontId="1"/>
  </si>
  <si>
    <t>and select the same meter size of your ‘Water pipe diameter’.</t>
  </si>
  <si>
    <r>
      <t>As for　</t>
    </r>
    <r>
      <rPr>
        <b/>
        <sz val="10"/>
        <color rgb="FF00B050"/>
        <rFont val="BIZ UDPゴシック"/>
        <family val="3"/>
        <charset val="128"/>
      </rPr>
      <t>②メーター口径 ‘Water pipe diameter’</t>
    </r>
    <r>
      <rPr>
        <sz val="10"/>
        <color theme="1"/>
        <rFont val="BIZ UDPゴシック"/>
        <family val="3"/>
        <charset val="128"/>
      </rPr>
      <t xml:space="preserve">, please check a 「水道使用量のお知らせ」 ‘Notice of Water Consumption’ </t>
    </r>
    <phoneticPr fontId="1"/>
  </si>
  <si>
    <t>noted in the section of 「上水道」 ‘Water supply’ of your 「水道使用量のお知らせ」 ‘Notice of Water Consumption’.</t>
    <phoneticPr fontId="1"/>
  </si>
  <si>
    <r>
      <t xml:space="preserve">As for </t>
    </r>
    <r>
      <rPr>
        <b/>
        <sz val="10"/>
        <color rgb="FF7030A0"/>
        <rFont val="BIZ UDPゴシック"/>
        <family val="3"/>
        <charset val="128"/>
      </rPr>
      <t>③使用水量‘Water consumption’</t>
    </r>
    <r>
      <rPr>
        <sz val="10"/>
        <color theme="1"/>
        <rFont val="BIZ UDPゴシック"/>
        <family val="3"/>
        <charset val="128"/>
      </rPr>
      <t xml:space="preserve">, please input the numerical value of 「使用水量」 ‘Water consumption’ </t>
    </r>
    <phoneticPr fontId="1"/>
  </si>
  <si>
    <t>*You can input optional value to the box of ‘Water consumption’</t>
    <phoneticPr fontId="1"/>
  </si>
  <si>
    <t>Simulation of New Water Charges</t>
    <phoneticPr fontId="1"/>
  </si>
  <si>
    <t>Meter reading
period</t>
    <phoneticPr fontId="1"/>
  </si>
  <si>
    <t>Water pipe
diameter</t>
    <phoneticPr fontId="1"/>
  </si>
  <si>
    <t>Water
consumption</t>
    <phoneticPr fontId="1"/>
  </si>
  <si>
    <t>Water
charges</t>
    <phoneticPr fontId="1"/>
  </si>
  <si>
    <r>
      <t xml:space="preserve">(2)Checking through your ‘Notice of Water Consumption’ and input </t>
    </r>
    <r>
      <rPr>
        <b/>
        <sz val="12"/>
        <color rgb="FFFFC000"/>
        <rFont val="BIZ UDPゴシック"/>
        <family val="3"/>
        <charset val="128"/>
      </rPr>
      <t>①使用期間 ‘Meter reading period’</t>
    </r>
    <r>
      <rPr>
        <sz val="12"/>
        <color rgb="FF000000"/>
        <rFont val="BIZ UDPゴシック"/>
        <family val="3"/>
        <charset val="128"/>
      </rPr>
      <t xml:space="preserve">, </t>
    </r>
    <rPh sb="66" eb="68">
      <t>シヨウ</t>
    </rPh>
    <phoneticPr fontId="10"/>
  </si>
  <si>
    <r>
      <t xml:space="preserve">○If you input </t>
    </r>
    <r>
      <rPr>
        <b/>
        <sz val="10"/>
        <color rgb="FFFFC000"/>
        <rFont val="BIZ UDPゴシック"/>
        <family val="3"/>
        <charset val="128"/>
      </rPr>
      <t>①使用期間 ‘Meter reading period’</t>
    </r>
    <r>
      <rPr>
        <sz val="10"/>
        <rFont val="BIZ UDPゴシック"/>
        <family val="3"/>
        <charset val="128"/>
      </rPr>
      <t xml:space="preserve">, </t>
    </r>
    <r>
      <rPr>
        <b/>
        <sz val="10"/>
        <color rgb="FF00B050"/>
        <rFont val="BIZ UDPゴシック"/>
        <family val="3"/>
        <charset val="128"/>
      </rPr>
      <t>②メーター口径　‘Water pipe diameter’</t>
    </r>
    <r>
      <rPr>
        <sz val="10"/>
        <rFont val="BIZ UDPゴシック"/>
        <family val="3"/>
        <charset val="128"/>
      </rPr>
      <t>,</t>
    </r>
    <rPh sb="15" eb="17">
      <t>シヨウ</t>
    </rPh>
    <phoneticPr fontId="10"/>
  </si>
  <si>
    <r>
      <t xml:space="preserve">○This simulation is for water charges only. </t>
    </r>
    <r>
      <rPr>
        <b/>
        <u/>
        <sz val="10"/>
        <color rgb="FF000000"/>
        <rFont val="BIZ UDPゴシック"/>
        <family val="3"/>
        <charset val="128"/>
      </rPr>
      <t>Sewer usage charges are not included.</t>
    </r>
    <phoneticPr fontId="10"/>
  </si>
  <si>
    <t>○The meter reading of ‘Temporary meter (water pipe diameter)’ is taken basically</t>
    <phoneticPr fontId="10"/>
  </si>
  <si>
    <t>once a month &lt;1 month read&gt;.</t>
    <phoneticPr fontId="1"/>
  </si>
  <si>
    <r>
      <rPr>
        <b/>
        <sz val="10"/>
        <color rgb="FF7030A0"/>
        <rFont val="BIZ UDPゴシック"/>
        <family val="3"/>
        <charset val="128"/>
      </rPr>
      <t>③使用水量‘Water consumption’</t>
    </r>
    <r>
      <rPr>
        <sz val="10"/>
        <rFont val="BIZ UDPゴシック"/>
        <family val="3"/>
        <charset val="128"/>
      </rPr>
      <t xml:space="preserve"> in the </t>
    </r>
    <r>
      <rPr>
        <b/>
        <sz val="10"/>
        <color rgb="FFFF0000"/>
        <rFont val="BIZ UDPゴシック"/>
        <family val="3"/>
        <charset val="128"/>
      </rPr>
      <t>red box</t>
    </r>
    <r>
      <rPr>
        <sz val="10"/>
        <rFont val="BIZ UDPゴシック"/>
        <family val="3"/>
        <charset val="128"/>
      </rPr>
      <t>, your water charges will be displayed.</t>
    </r>
    <phoneticPr fontId="1"/>
  </si>
  <si>
    <r>
      <rPr>
        <b/>
        <sz val="12"/>
        <color rgb="FF00B050"/>
        <rFont val="BIZ UDPゴシック"/>
        <family val="3"/>
        <charset val="128"/>
      </rPr>
      <t>②メーター口径 ‘Water pipe diameter’</t>
    </r>
    <r>
      <rPr>
        <sz val="12"/>
        <color rgb="FF000000"/>
        <rFont val="BIZ UDPゴシック"/>
        <family val="3"/>
        <charset val="128"/>
      </rPr>
      <t>,</t>
    </r>
    <r>
      <rPr>
        <b/>
        <sz val="12"/>
        <color rgb="FF7030A0"/>
        <rFont val="BIZ UDPゴシック"/>
        <family val="3"/>
        <charset val="128"/>
      </rPr>
      <t xml:space="preserve"> ③使用水量 ‘Water consumption’</t>
    </r>
    <r>
      <rPr>
        <sz val="12"/>
        <color rgb="FF000000"/>
        <rFont val="BIZ UDPゴシック"/>
        <family val="3"/>
        <charset val="128"/>
      </rPr>
      <t xml:space="preserve"> in the </t>
    </r>
    <r>
      <rPr>
        <b/>
        <sz val="12"/>
        <color theme="9"/>
        <rFont val="BIZ UDPゴシック"/>
        <family val="3"/>
        <charset val="128"/>
      </rPr>
      <t>green box</t>
    </r>
    <r>
      <rPr>
        <sz val="12"/>
        <color rgb="FF000000"/>
        <rFont val="BIZ UDPゴシック"/>
        <family val="3"/>
        <charset val="128"/>
      </rPr>
      <t>.</t>
    </r>
    <phoneticPr fontId="1"/>
  </si>
  <si>
    <t>※Details of Metered Rate</t>
    <phoneticPr fontId="1"/>
  </si>
  <si>
    <t>Details of 
water consumption</t>
    <phoneticPr fontId="1"/>
  </si>
  <si>
    <t>Unit price</t>
    <phoneticPr fontId="1"/>
  </si>
  <si>
    <t>Water　consumption</t>
    <phoneticPr fontId="1"/>
  </si>
  <si>
    <t>Charges</t>
    <phoneticPr fontId="1"/>
  </si>
  <si>
    <t>㎥</t>
    <phoneticPr fontId="1"/>
  </si>
  <si>
    <t>Total</t>
    <phoneticPr fontId="1"/>
  </si>
  <si>
    <t>○Please have your 「水道使用量のお知らせ」 at hand.</t>
    <phoneticPr fontId="10"/>
  </si>
  <si>
    <t>Simulation of Water Charge Comparison (for Residential Use)</t>
    <phoneticPr fontId="1"/>
  </si>
  <si>
    <t>New water charges</t>
    <phoneticPr fontId="1"/>
  </si>
  <si>
    <t>Metered 
rate(s)</t>
    <phoneticPr fontId="1"/>
  </si>
  <si>
    <t>Current water charges</t>
    <phoneticPr fontId="1"/>
  </si>
  <si>
    <t>Excess water
rate(s)</t>
    <phoneticPr fontId="1"/>
  </si>
  <si>
    <r>
      <t xml:space="preserve">As for </t>
    </r>
    <r>
      <rPr>
        <b/>
        <sz val="10"/>
        <color rgb="FFFFC000"/>
        <rFont val="BIZ UDPゴシック"/>
        <family val="3"/>
        <charset val="128"/>
      </rPr>
      <t>①使用期間 ‘Meter reading period’</t>
    </r>
    <r>
      <rPr>
        <sz val="10"/>
        <rFont val="BIZ UDPゴシック"/>
        <family val="3"/>
        <charset val="128"/>
      </rPr>
      <t xml:space="preserve">, please check a 「使用期間」 ‘Period of use’ </t>
    </r>
    <rPh sb="8" eb="10">
      <t>シヨウ</t>
    </rPh>
    <phoneticPr fontId="1"/>
  </si>
  <si>
    <t>‘Difference’, and‘Revision percentage’.</t>
    <phoneticPr fontId="1"/>
  </si>
  <si>
    <t>（３）When you complete (2) input, you can check the ‘New water charges’,‘Current water charges’,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</si>
</sst>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6" formatCode="0&quot;～&quot;"/>
    <numFmt numFmtId="177" formatCode="0&quot;㎥&quot;"/>
    <numFmt numFmtId="178" formatCode="0&quot;㎜&quot;"/>
    <numFmt numFmtId="179" formatCode="#,###&quot;円&quot;"/>
    <numFmt numFmtId="180" formatCode="0&quot;円&quot;"/>
    <numFmt numFmtId="181" formatCode="#,##0&quot;円&quot;"/>
    <numFmt numFmtId="182" formatCode="#,##0&quot;㎥&quot;"/>
    <numFmt numFmtId="183" formatCode="0.0%"/>
    <numFmt numFmtId="184" formatCode="&quot;¥&quot;#,##0_);[Red]\(&quot;¥&quot;#,##0\)"/>
  </numFmts>
  <fonts count="4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2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8"/>
      <color theme="0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sz val="11"/>
      <color rgb="FF000000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sz val="6"/>
      <name val="游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1"/>
      <name val="游ゴシック"/>
      <family val="2"/>
      <charset val="128"/>
      <scheme val="minor"/>
    </font>
    <font>
      <b/>
      <u/>
      <sz val="14"/>
      <color theme="1"/>
      <name val="BIZ UDPゴシック"/>
      <family val="3"/>
      <charset val="128"/>
    </font>
    <font>
      <b/>
      <u/>
      <sz val="12"/>
      <color theme="1"/>
      <name val="BIZ UDPゴシック"/>
      <family val="3"/>
      <charset val="128"/>
    </font>
    <font>
      <b/>
      <sz val="12"/>
      <color rgb="FF00B050"/>
      <name val="BIZ UDPゴシック"/>
      <family val="3"/>
      <charset val="128"/>
    </font>
    <font>
      <b/>
      <sz val="12"/>
      <color rgb="FFFFC000"/>
      <name val="BIZ UDPゴシック"/>
      <family val="3"/>
      <charset val="128"/>
    </font>
    <font>
      <b/>
      <sz val="14"/>
      <color rgb="FFFFC000"/>
      <name val="BIZ UDPゴシック"/>
      <family val="3"/>
      <charset val="128"/>
    </font>
    <font>
      <b/>
      <sz val="14"/>
      <color rgb="FF00B050"/>
      <name val="BIZ UDPゴシック"/>
      <family val="3"/>
      <charset val="128"/>
    </font>
    <font>
      <b/>
      <sz val="12"/>
      <color rgb="FF7030A0"/>
      <name val="BIZ UDPゴシック"/>
      <family val="3"/>
      <charset val="128"/>
    </font>
    <font>
      <b/>
      <sz val="14"/>
      <color rgb="FF7030A0"/>
      <name val="BIZ UDPゴシック"/>
      <family val="3"/>
      <charset val="128"/>
    </font>
    <font>
      <b/>
      <sz val="12"/>
      <color rgb="FF000000"/>
      <name val="BIZ UDPゴシック"/>
      <family val="3"/>
      <charset val="128"/>
    </font>
    <font>
      <sz val="12"/>
      <color rgb="FF000000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b/>
      <sz val="20"/>
      <color theme="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b/>
      <sz val="20"/>
      <color theme="0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sz val="10"/>
      <color rgb="FF00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0"/>
      <color rgb="FFFFC000"/>
      <name val="BIZ UDPゴシック"/>
      <family val="3"/>
      <charset val="128"/>
    </font>
    <font>
      <b/>
      <sz val="10"/>
      <color rgb="FF00B050"/>
      <name val="BIZ UDPゴシック"/>
      <family val="3"/>
      <charset val="128"/>
    </font>
    <font>
      <b/>
      <sz val="10"/>
      <color rgb="FF7030A0"/>
      <name val="BIZ UDPゴシック"/>
      <family val="3"/>
      <charset val="128"/>
    </font>
    <font>
      <b/>
      <u/>
      <sz val="10"/>
      <color rgb="FF00000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2"/>
      <color theme="9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9"/>
      </bottom>
      <diagonal/>
    </border>
    <border>
      <left style="thick">
        <color theme="9"/>
      </left>
      <right/>
      <top/>
      <bottom/>
      <diagonal/>
    </border>
    <border>
      <left style="thick">
        <color theme="9"/>
      </left>
      <right/>
      <top style="thick">
        <color theme="9"/>
      </top>
      <bottom/>
      <diagonal/>
    </border>
    <border>
      <left/>
      <right/>
      <top style="thick">
        <color theme="9"/>
      </top>
      <bottom style="thick">
        <color theme="9"/>
      </bottom>
      <diagonal/>
    </border>
    <border>
      <left style="thick">
        <color theme="9"/>
      </left>
      <right/>
      <top style="thick">
        <color theme="9"/>
      </top>
      <bottom style="thick">
        <color theme="9"/>
      </bottom>
      <diagonal/>
    </border>
    <border>
      <left style="thick">
        <color theme="9"/>
      </left>
      <right style="thick">
        <color theme="9"/>
      </right>
      <top style="thick">
        <color theme="9"/>
      </top>
      <bottom style="thick">
        <color theme="9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0" fillId="0" borderId="0" xfId="0" applyAlignment="1"/>
    <xf numFmtId="0" fontId="0" fillId="0" borderId="0" xfId="0" applyFill="1" applyBorder="1" applyAlignment="1"/>
    <xf numFmtId="0" fontId="0" fillId="0" borderId="1" xfId="0" applyBorder="1" applyAlignment="1"/>
    <xf numFmtId="176" fontId="0" fillId="0" borderId="2" xfId="0" applyNumberFormat="1" applyBorder="1" applyAlignment="1"/>
    <xf numFmtId="177" fontId="0" fillId="0" borderId="3" xfId="0" applyNumberFormat="1" applyBorder="1" applyAlignment="1">
      <alignment horizontal="left"/>
    </xf>
    <xf numFmtId="178" fontId="0" fillId="0" borderId="1" xfId="0" applyNumberFormat="1" applyBorder="1" applyAlignment="1"/>
    <xf numFmtId="179" fontId="0" fillId="0" borderId="1" xfId="0" applyNumberFormat="1" applyBorder="1" applyAlignment="1"/>
    <xf numFmtId="178" fontId="0" fillId="0" borderId="0" xfId="0" applyNumberFormat="1" applyBorder="1" applyAlignment="1"/>
    <xf numFmtId="181" fontId="0" fillId="0" borderId="1" xfId="0" applyNumberFormat="1" applyBorder="1">
      <alignment vertical="center"/>
    </xf>
    <xf numFmtId="181" fontId="0" fillId="0" borderId="5" xfId="0" applyNumberFormat="1" applyBorder="1">
      <alignment vertical="center"/>
    </xf>
    <xf numFmtId="181" fontId="0" fillId="0" borderId="4" xfId="0" applyNumberFormat="1" applyBorder="1">
      <alignment vertical="center"/>
    </xf>
    <xf numFmtId="178" fontId="0" fillId="0" borderId="4" xfId="0" applyNumberFormat="1" applyBorder="1" applyProtection="1">
      <alignment vertical="center"/>
      <protection locked="0"/>
    </xf>
    <xf numFmtId="182" fontId="0" fillId="0" borderId="4" xfId="0" applyNumberFormat="1" applyBorder="1" applyProtection="1">
      <alignment vertical="center"/>
      <protection locked="0"/>
    </xf>
    <xf numFmtId="0" fontId="3" fillId="0" borderId="0" xfId="0" applyFont="1">
      <alignment vertical="center"/>
    </xf>
    <xf numFmtId="0" fontId="0" fillId="0" borderId="0" xfId="0" applyProtection="1">
      <alignment vertical="center"/>
      <protection hidden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182" fontId="12" fillId="0" borderId="4" xfId="0" applyNumberFormat="1" applyFont="1" applyBorder="1">
      <alignment vertical="center"/>
    </xf>
    <xf numFmtId="0" fontId="0" fillId="0" borderId="1" xfId="0" applyBorder="1">
      <alignment vertical="center"/>
    </xf>
    <xf numFmtId="38" fontId="0" fillId="0" borderId="1" xfId="1" applyFont="1" applyBorder="1">
      <alignment vertical="center"/>
    </xf>
    <xf numFmtId="38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4" fillId="0" borderId="0" xfId="0" applyFont="1" applyBorder="1" applyProtection="1">
      <alignment vertical="center"/>
    </xf>
    <xf numFmtId="0" fontId="14" fillId="0" borderId="0" xfId="0" applyFont="1">
      <alignment vertical="center"/>
    </xf>
    <xf numFmtId="14" fontId="14" fillId="0" borderId="1" xfId="0" applyNumberFormat="1" applyFont="1" applyBorder="1">
      <alignment vertical="center"/>
    </xf>
    <xf numFmtId="0" fontId="14" fillId="0" borderId="1" xfId="0" applyFont="1" applyBorder="1">
      <alignment vertical="center"/>
    </xf>
    <xf numFmtId="0" fontId="15" fillId="3" borderId="1" xfId="0" applyFont="1" applyFill="1" applyBorder="1" applyAlignment="1">
      <alignment horizontal="center" vertical="center"/>
    </xf>
    <xf numFmtId="0" fontId="8" fillId="0" borderId="0" xfId="0" applyFont="1" applyProtection="1">
      <alignment vertical="center"/>
    </xf>
    <xf numFmtId="0" fontId="16" fillId="0" borderId="0" xfId="0" applyFont="1">
      <alignment vertical="center"/>
    </xf>
    <xf numFmtId="0" fontId="13" fillId="0" borderId="0" xfId="0" applyFont="1">
      <alignment vertical="center"/>
    </xf>
    <xf numFmtId="0" fontId="0" fillId="3" borderId="0" xfId="0" applyFill="1">
      <alignment vertical="center"/>
    </xf>
    <xf numFmtId="0" fontId="0" fillId="3" borderId="0" xfId="0" applyFill="1" applyAlignment="1">
      <alignment horizontal="center" vertical="center"/>
    </xf>
    <xf numFmtId="0" fontId="16" fillId="5" borderId="0" xfId="0" applyFont="1" applyFill="1">
      <alignment vertical="center"/>
    </xf>
    <xf numFmtId="0" fontId="16" fillId="5" borderId="0" xfId="0" applyFont="1" applyFill="1" applyAlignment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178" fontId="4" fillId="3" borderId="14" xfId="0" applyNumberFormat="1" applyFont="1" applyFill="1" applyBorder="1" applyProtection="1">
      <alignment vertical="center"/>
      <protection locked="0"/>
    </xf>
    <xf numFmtId="182" fontId="4" fillId="3" borderId="14" xfId="0" applyNumberFormat="1" applyFont="1" applyFill="1" applyBorder="1" applyProtection="1">
      <alignment vertical="center"/>
      <protection locked="0"/>
    </xf>
    <xf numFmtId="0" fontId="18" fillId="0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0" fillId="0" borderId="15" xfId="0" applyBorder="1" applyProtection="1">
      <alignment vertical="center"/>
      <protection hidden="1"/>
    </xf>
    <xf numFmtId="0" fontId="4" fillId="0" borderId="19" xfId="0" applyFont="1" applyBorder="1" applyProtection="1">
      <alignment vertical="center"/>
    </xf>
    <xf numFmtId="0" fontId="21" fillId="0" borderId="0" xfId="0" applyFont="1" applyBorder="1" applyAlignment="1" applyProtection="1">
      <alignment horizontal="center" vertical="center"/>
    </xf>
    <xf numFmtId="0" fontId="22" fillId="0" borderId="0" xfId="0" applyFont="1" applyBorder="1" applyAlignment="1" applyProtection="1">
      <alignment horizontal="center" vertical="center"/>
    </xf>
    <xf numFmtId="0" fontId="0" fillId="0" borderId="0" xfId="0" applyBorder="1" applyProtection="1">
      <alignment vertical="center"/>
      <protection hidden="1"/>
    </xf>
    <xf numFmtId="0" fontId="5" fillId="0" borderId="0" xfId="0" applyFont="1" applyBorder="1" applyProtection="1">
      <alignment vertical="center"/>
    </xf>
    <xf numFmtId="0" fontId="0" fillId="0" borderId="19" xfId="0" applyBorder="1" applyProtection="1">
      <alignment vertical="center"/>
      <protection hidden="1"/>
    </xf>
    <xf numFmtId="0" fontId="0" fillId="4" borderId="0" xfId="0" applyFill="1" applyBorder="1" applyProtection="1">
      <alignment vertical="center"/>
      <protection hidden="1"/>
    </xf>
    <xf numFmtId="0" fontId="0" fillId="0" borderId="21" xfId="0" applyBorder="1" applyProtection="1">
      <alignment vertical="center"/>
      <protection hidden="1"/>
    </xf>
    <xf numFmtId="0" fontId="0" fillId="0" borderId="22" xfId="0" applyBorder="1" applyProtection="1">
      <alignment vertical="center"/>
      <protection hidden="1"/>
    </xf>
    <xf numFmtId="0" fontId="24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25" fillId="0" borderId="0" xfId="0" applyFont="1" applyProtection="1">
      <alignment vertical="center"/>
    </xf>
    <xf numFmtId="0" fontId="6" fillId="0" borderId="0" xfId="0" applyFont="1" applyFill="1" applyAlignment="1" applyProtection="1">
      <alignment vertical="center"/>
    </xf>
    <xf numFmtId="0" fontId="17" fillId="0" borderId="19" xfId="0" applyFont="1" applyFill="1" applyBorder="1" applyAlignment="1" applyProtection="1">
      <alignment vertical="center"/>
    </xf>
    <xf numFmtId="0" fontId="17" fillId="0" borderId="1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181" fontId="0" fillId="0" borderId="15" xfId="0" applyNumberFormat="1" applyBorder="1" applyProtection="1">
      <alignment vertical="center"/>
      <protection hidden="1"/>
    </xf>
    <xf numFmtId="0" fontId="16" fillId="0" borderId="0" xfId="0" applyFont="1" applyAlignment="1">
      <alignment horizontal="right" vertical="center"/>
    </xf>
    <xf numFmtId="0" fontId="27" fillId="0" borderId="0" xfId="0" applyFont="1" applyProtection="1">
      <alignment vertical="center"/>
      <protection hidden="1"/>
    </xf>
    <xf numFmtId="177" fontId="27" fillId="0" borderId="0" xfId="0" applyNumberFormat="1" applyFont="1" applyProtection="1">
      <alignment vertical="center"/>
      <protection hidden="1"/>
    </xf>
    <xf numFmtId="0" fontId="27" fillId="0" borderId="9" xfId="0" applyFont="1" applyBorder="1" applyProtection="1">
      <alignment vertical="center"/>
      <protection hidden="1"/>
    </xf>
    <xf numFmtId="177" fontId="27" fillId="0" borderId="9" xfId="0" applyNumberFormat="1" applyFont="1" applyBorder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27" fillId="0" borderId="9" xfId="0" applyFont="1" applyBorder="1" applyAlignment="1" applyProtection="1">
      <alignment horizontal="center" vertical="center"/>
      <protection hidden="1"/>
    </xf>
    <xf numFmtId="0" fontId="29" fillId="0" borderId="23" xfId="0" applyFont="1" applyBorder="1" applyProtection="1">
      <alignment vertical="center"/>
      <protection hidden="1"/>
    </xf>
    <xf numFmtId="0" fontId="29" fillId="0" borderId="0" xfId="0" applyFont="1" applyProtection="1">
      <alignment vertical="center"/>
      <protection hidden="1"/>
    </xf>
    <xf numFmtId="177" fontId="29" fillId="0" borderId="0" xfId="0" applyNumberFormat="1" applyFont="1" applyProtection="1">
      <alignment vertical="center"/>
      <protection hidden="1"/>
    </xf>
    <xf numFmtId="0" fontId="4" fillId="0" borderId="0" xfId="0" applyFo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Protection="1">
      <alignment vertical="center"/>
    </xf>
    <xf numFmtId="0" fontId="7" fillId="0" borderId="0" xfId="0" applyFont="1" applyBorder="1" applyProtection="1">
      <alignment vertical="center"/>
    </xf>
    <xf numFmtId="0" fontId="6" fillId="0" borderId="24" xfId="0" applyFont="1" applyFill="1" applyBorder="1" applyAlignment="1" applyProtection="1">
      <alignment horizontal="center" vertical="center"/>
    </xf>
    <xf numFmtId="0" fontId="21" fillId="0" borderId="25" xfId="0" applyFont="1" applyBorder="1" applyAlignment="1" applyProtection="1">
      <alignment horizontal="center" vertical="center"/>
    </xf>
    <xf numFmtId="0" fontId="4" fillId="0" borderId="27" xfId="0" applyFont="1" applyBorder="1" applyProtection="1">
      <alignment vertical="center"/>
    </xf>
    <xf numFmtId="178" fontId="4" fillId="5" borderId="28" xfId="0" applyNumberFormat="1" applyFont="1" applyFill="1" applyBorder="1" applyProtection="1">
      <alignment vertical="center"/>
      <protection locked="0"/>
    </xf>
    <xf numFmtId="0" fontId="22" fillId="0" borderId="25" xfId="0" applyFont="1" applyBorder="1" applyAlignment="1" applyProtection="1">
      <alignment horizontal="center" vertical="center"/>
    </xf>
    <xf numFmtId="0" fontId="24" fillId="0" borderId="25" xfId="0" applyFont="1" applyBorder="1" applyAlignment="1" applyProtection="1">
      <alignment horizontal="center" vertical="center"/>
    </xf>
    <xf numFmtId="182" fontId="4" fillId="5" borderId="29" xfId="0" applyNumberFormat="1" applyFont="1" applyFill="1" applyBorder="1" applyProtection="1">
      <alignment vertical="center"/>
      <protection locked="0"/>
    </xf>
    <xf numFmtId="183" fontId="9" fillId="4" borderId="4" xfId="2" applyNumberFormat="1" applyFont="1" applyFill="1" applyBorder="1" applyProtection="1">
      <alignment vertical="center"/>
      <protection hidden="1"/>
    </xf>
    <xf numFmtId="0" fontId="28" fillId="0" borderId="0" xfId="0" applyFont="1" applyBorder="1" applyAlignment="1" applyProtection="1">
      <alignment vertical="center"/>
      <protection hidden="1"/>
    </xf>
    <xf numFmtId="0" fontId="27" fillId="0" borderId="0" xfId="0" applyFont="1" applyBorder="1" applyAlignment="1" applyProtection="1">
      <alignment vertical="center"/>
      <protection hidden="1"/>
    </xf>
    <xf numFmtId="0" fontId="4" fillId="0" borderId="0" xfId="0" applyFont="1" applyBorder="1" applyProtection="1">
      <alignment vertical="center"/>
      <protection hidden="1"/>
    </xf>
    <xf numFmtId="0" fontId="26" fillId="0" borderId="0" xfId="0" applyFont="1" applyBorder="1" applyProtection="1">
      <alignment vertical="center"/>
    </xf>
    <xf numFmtId="0" fontId="25" fillId="0" borderId="0" xfId="0" applyFont="1" applyBorder="1" applyProtection="1">
      <alignment vertical="center"/>
    </xf>
    <xf numFmtId="0" fontId="8" fillId="0" borderId="0" xfId="0" applyFont="1" applyBorder="1" applyProtection="1">
      <alignment vertical="center"/>
    </xf>
    <xf numFmtId="0" fontId="5" fillId="0" borderId="0" xfId="0" applyFont="1" applyProtection="1">
      <alignment vertical="center"/>
      <protection hidden="1"/>
    </xf>
    <xf numFmtId="0" fontId="0" fillId="0" borderId="17" xfId="0" applyBorder="1" applyProtection="1">
      <alignment vertical="center"/>
      <protection hidden="1"/>
    </xf>
    <xf numFmtId="0" fontId="31" fillId="3" borderId="19" xfId="0" applyFont="1" applyFill="1" applyBorder="1" applyProtection="1">
      <alignment vertical="center"/>
    </xf>
    <xf numFmtId="0" fontId="32" fillId="3" borderId="35" xfId="0" applyFont="1" applyFill="1" applyBorder="1" applyAlignment="1" applyProtection="1">
      <alignment vertical="center" wrapText="1"/>
    </xf>
    <xf numFmtId="0" fontId="32" fillId="3" borderId="20" xfId="0" applyFont="1" applyFill="1" applyBorder="1" applyProtection="1">
      <alignment vertical="center"/>
    </xf>
    <xf numFmtId="178" fontId="31" fillId="5" borderId="26" xfId="0" applyNumberFormat="1" applyFont="1" applyFill="1" applyBorder="1" applyAlignment="1" applyProtection="1">
      <alignment horizontal="right" vertical="center"/>
      <protection locked="0"/>
    </xf>
    <xf numFmtId="0" fontId="31" fillId="6" borderId="31" xfId="0" applyFont="1" applyFill="1" applyBorder="1" applyProtection="1">
      <alignment vertical="center"/>
    </xf>
    <xf numFmtId="0" fontId="32" fillId="6" borderId="35" xfId="0" applyFont="1" applyFill="1" applyBorder="1" applyAlignment="1" applyProtection="1">
      <alignment vertical="center" wrapText="1"/>
    </xf>
    <xf numFmtId="0" fontId="32" fillId="6" borderId="20" xfId="0" applyFont="1" applyFill="1" applyBorder="1" applyProtection="1">
      <alignment vertical="center"/>
    </xf>
    <xf numFmtId="0" fontId="34" fillId="4" borderId="0" xfId="0" applyFont="1" applyFill="1" applyBorder="1" applyProtection="1">
      <alignment vertical="center"/>
      <protection hidden="1"/>
    </xf>
    <xf numFmtId="0" fontId="34" fillId="4" borderId="0" xfId="0" applyFont="1" applyFill="1" applyBorder="1" applyAlignment="1" applyProtection="1">
      <alignment vertical="center" wrapText="1"/>
      <protection hidden="1"/>
    </xf>
    <xf numFmtId="184" fontId="4" fillId="3" borderId="15" xfId="0" applyNumberFormat="1" applyFont="1" applyFill="1" applyBorder="1" applyProtection="1">
      <alignment vertical="center"/>
    </xf>
    <xf numFmtId="184" fontId="4" fillId="3" borderId="33" xfId="0" applyNumberFormat="1" applyFont="1" applyFill="1" applyBorder="1" applyProtection="1">
      <alignment vertical="center"/>
    </xf>
    <xf numFmtId="184" fontId="4" fillId="3" borderId="36" xfId="0" applyNumberFormat="1" applyFont="1" applyFill="1" applyBorder="1" applyProtection="1">
      <alignment vertical="center"/>
    </xf>
    <xf numFmtId="184" fontId="4" fillId="3" borderId="22" xfId="0" applyNumberFormat="1" applyFont="1" applyFill="1" applyBorder="1" applyProtection="1">
      <alignment vertical="center"/>
    </xf>
    <xf numFmtId="184" fontId="4" fillId="6" borderId="15" xfId="0" applyNumberFormat="1" applyFont="1" applyFill="1" applyBorder="1" applyProtection="1">
      <alignment vertical="center"/>
    </xf>
    <xf numFmtId="184" fontId="4" fillId="6" borderId="30" xfId="0" applyNumberFormat="1" applyFont="1" applyFill="1" applyBorder="1" applyProtection="1">
      <alignment vertical="center"/>
    </xf>
    <xf numFmtId="184" fontId="4" fillId="6" borderId="36" xfId="0" applyNumberFormat="1" applyFont="1" applyFill="1" applyBorder="1" applyProtection="1">
      <alignment vertical="center"/>
    </xf>
    <xf numFmtId="184" fontId="4" fillId="6" borderId="22" xfId="0" applyNumberFormat="1" applyFont="1" applyFill="1" applyBorder="1" applyProtection="1">
      <alignment vertical="center"/>
    </xf>
    <xf numFmtId="184" fontId="9" fillId="4" borderId="4" xfId="0" applyNumberFormat="1" applyFont="1" applyFill="1" applyBorder="1" applyProtection="1">
      <alignment vertical="center"/>
    </xf>
    <xf numFmtId="0" fontId="33" fillId="0" borderId="0" xfId="0" applyFont="1" applyBorder="1" applyProtection="1">
      <alignment vertical="center"/>
      <protection hidden="1"/>
    </xf>
    <xf numFmtId="0" fontId="33" fillId="0" borderId="0" xfId="0" applyFont="1" applyBorder="1" applyAlignment="1" applyProtection="1">
      <alignment vertical="center"/>
      <protection hidden="1"/>
    </xf>
    <xf numFmtId="0" fontId="26" fillId="0" borderId="0" xfId="0" applyFont="1" applyBorder="1" applyAlignment="1" applyProtection="1">
      <alignment vertical="center"/>
    </xf>
    <xf numFmtId="0" fontId="36" fillId="0" borderId="0" xfId="0" applyFont="1" applyBorder="1" applyAlignment="1" applyProtection="1">
      <alignment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32" fillId="0" borderId="19" xfId="0" applyFont="1" applyFill="1" applyBorder="1" applyAlignment="1" applyProtection="1">
      <alignment vertical="center" wrapText="1"/>
    </xf>
    <xf numFmtId="178" fontId="31" fillId="3" borderId="14" xfId="0" applyNumberFormat="1" applyFont="1" applyFill="1" applyBorder="1" applyAlignment="1" applyProtection="1">
      <alignment horizontal="right" vertical="center"/>
      <protection locked="0"/>
    </xf>
    <xf numFmtId="0" fontId="31" fillId="0" borderId="19" xfId="0" applyFont="1" applyBorder="1" applyAlignment="1" applyProtection="1">
      <alignment vertical="center" wrapText="1"/>
    </xf>
    <xf numFmtId="0" fontId="32" fillId="0" borderId="19" xfId="0" applyFont="1" applyBorder="1" applyAlignment="1" applyProtection="1">
      <alignment vertical="center" wrapText="1"/>
    </xf>
    <xf numFmtId="0" fontId="31" fillId="0" borderId="19" xfId="0" applyFont="1" applyBorder="1" applyProtection="1">
      <alignment vertical="center"/>
    </xf>
    <xf numFmtId="184" fontId="4" fillId="0" borderId="10" xfId="0" applyNumberFormat="1" applyFont="1" applyBorder="1" applyProtection="1">
      <alignment vertical="center"/>
    </xf>
    <xf numFmtId="184" fontId="4" fillId="0" borderId="11" xfId="0" applyNumberFormat="1" applyFont="1" applyBorder="1" applyProtection="1">
      <alignment vertical="center"/>
    </xf>
    <xf numFmtId="184" fontId="4" fillId="0" borderId="12" xfId="0" applyNumberFormat="1" applyFont="1" applyBorder="1" applyProtection="1">
      <alignment vertical="center"/>
    </xf>
    <xf numFmtId="184" fontId="4" fillId="0" borderId="13" xfId="0" applyNumberFormat="1" applyFont="1" applyBorder="1" applyProtection="1">
      <alignment vertical="center"/>
    </xf>
    <xf numFmtId="0" fontId="32" fillId="0" borderId="0" xfId="0" applyFont="1" applyBorder="1" applyAlignment="1" applyProtection="1">
      <alignment horizontal="left" vertical="center" wrapText="1"/>
    </xf>
    <xf numFmtId="0" fontId="27" fillId="0" borderId="0" xfId="0" applyFont="1" applyBorder="1" applyAlignment="1" applyProtection="1">
      <alignment horizontal="left" vertical="center" wrapText="1"/>
    </xf>
    <xf numFmtId="0" fontId="31" fillId="0" borderId="0" xfId="0" applyFont="1" applyFill="1" applyBorder="1" applyAlignment="1" applyProtection="1">
      <alignment horizontal="left" vertical="center" wrapText="1"/>
    </xf>
    <xf numFmtId="0" fontId="35" fillId="0" borderId="19" xfId="0" applyFont="1" applyBorder="1" applyProtection="1">
      <alignment vertical="center"/>
    </xf>
    <xf numFmtId="0" fontId="36" fillId="0" borderId="19" xfId="0" applyFont="1" applyBorder="1" applyProtection="1">
      <alignment vertical="center"/>
    </xf>
    <xf numFmtId="0" fontId="31" fillId="0" borderId="20" xfId="0" applyFont="1" applyBorder="1" applyProtection="1">
      <alignment vertical="center"/>
      <protection hidden="1"/>
    </xf>
    <xf numFmtId="0" fontId="43" fillId="0" borderId="23" xfId="0" applyFont="1" applyBorder="1" applyAlignment="1" applyProtection="1">
      <alignment horizontal="center" vertical="center"/>
      <protection hidden="1"/>
    </xf>
    <xf numFmtId="0" fontId="44" fillId="0" borderId="23" xfId="0" applyFont="1" applyBorder="1" applyAlignment="1" applyProtection="1">
      <alignment horizontal="center" vertical="center"/>
      <protection hidden="1"/>
    </xf>
    <xf numFmtId="184" fontId="27" fillId="0" borderId="0" xfId="0" applyNumberFormat="1" applyFont="1" applyProtection="1">
      <alignment vertical="center"/>
      <protection hidden="1"/>
    </xf>
    <xf numFmtId="184" fontId="27" fillId="0" borderId="9" xfId="0" applyNumberFormat="1" applyFont="1" applyBorder="1" applyProtection="1">
      <alignment vertical="center"/>
      <protection hidden="1"/>
    </xf>
    <xf numFmtId="184" fontId="29" fillId="0" borderId="0" xfId="0" applyNumberFormat="1" applyFont="1" applyProtection="1">
      <alignment vertical="center"/>
      <protection hidden="1"/>
    </xf>
    <xf numFmtId="0" fontId="30" fillId="2" borderId="0" xfId="0" applyFont="1" applyFill="1" applyBorder="1" applyAlignment="1" applyProtection="1">
      <alignment horizontal="center" vertical="center" wrapText="1"/>
    </xf>
    <xf numFmtId="0" fontId="30" fillId="2" borderId="0" xfId="0" applyFont="1" applyFill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left" vertical="center"/>
      <protection hidden="1"/>
    </xf>
    <xf numFmtId="0" fontId="29" fillId="0" borderId="8" xfId="0" applyFont="1" applyBorder="1" applyAlignment="1" applyProtection="1">
      <alignment horizontal="right" vertical="center"/>
      <protection hidden="1"/>
    </xf>
    <xf numFmtId="0" fontId="6" fillId="2" borderId="16" xfId="0" applyFont="1" applyFill="1" applyBorder="1" applyAlignment="1" applyProtection="1">
      <alignment horizontal="center" vertical="center"/>
    </xf>
    <xf numFmtId="0" fontId="6" fillId="2" borderId="17" xfId="0" applyFont="1" applyFill="1" applyBorder="1" applyAlignment="1" applyProtection="1">
      <alignment horizontal="center" vertical="center"/>
    </xf>
    <xf numFmtId="0" fontId="6" fillId="2" borderId="18" xfId="0" applyFont="1" applyFill="1" applyBorder="1" applyAlignment="1" applyProtection="1">
      <alignment horizontal="center" vertical="center"/>
    </xf>
    <xf numFmtId="0" fontId="44" fillId="0" borderId="23" xfId="0" applyFont="1" applyBorder="1" applyAlignment="1" applyProtection="1">
      <alignment horizontal="right" vertical="center" wrapText="1"/>
      <protection hidden="1"/>
    </xf>
    <xf numFmtId="0" fontId="44" fillId="0" borderId="23" xfId="0" applyFont="1" applyBorder="1" applyAlignment="1" applyProtection="1">
      <alignment horizontal="right" vertical="center"/>
      <protection hidden="1"/>
    </xf>
    <xf numFmtId="0" fontId="5" fillId="7" borderId="0" xfId="0" applyFont="1" applyFill="1" applyAlignment="1" applyProtection="1">
      <alignment horizontal="center" vertical="center"/>
      <protection hidden="1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7" xfId="1" applyFont="1" applyBorder="1" applyAlignment="1">
      <alignment horizontal="center" vertical="center"/>
    </xf>
    <xf numFmtId="0" fontId="32" fillId="3" borderId="32" xfId="0" applyFont="1" applyFill="1" applyBorder="1" applyAlignment="1" applyProtection="1">
      <alignment vertical="center" wrapText="1"/>
    </xf>
    <xf numFmtId="0" fontId="4" fillId="6" borderId="16" xfId="0" applyFont="1" applyFill="1" applyBorder="1" applyAlignment="1" applyProtection="1">
      <alignment horizontal="center" vertical="center"/>
    </xf>
    <xf numFmtId="0" fontId="4" fillId="6" borderId="18" xfId="0" applyFont="1" applyFill="1" applyBorder="1" applyAlignment="1" applyProtection="1">
      <alignment horizontal="center" vertical="center"/>
    </xf>
    <xf numFmtId="0" fontId="4" fillId="6" borderId="20" xfId="0" applyFont="1" applyFill="1" applyBorder="1" applyAlignment="1" applyProtection="1">
      <alignment horizontal="center" vertical="center"/>
    </xf>
    <xf numFmtId="0" fontId="4" fillId="6" borderId="22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3" borderId="22" xfId="0" applyFont="1" applyFill="1" applyBorder="1" applyAlignment="1" applyProtection="1">
      <alignment horizontal="center" vertical="center"/>
    </xf>
    <xf numFmtId="0" fontId="32" fillId="6" borderId="34" xfId="0" applyFont="1" applyFill="1" applyBorder="1" applyAlignment="1" applyProtection="1">
      <alignment vertical="center" wrapText="1"/>
    </xf>
  </cellXfs>
  <cellStyles count="3">
    <cellStyle name="パーセント" xfId="2" builtinId="5"/>
    <cellStyle name="桁区切り" xfId="1" builtinId="6"/>
    <cellStyle name="標準" xfId="0" builtinId="0"/>
  </cellStyles>
  <dxfs count="1"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277906</xdr:colOff>
      <xdr:row>0</xdr:row>
      <xdr:rowOff>251012</xdr:rowOff>
    </xdr:from>
    <xdr:to>
      <xdr:col>19</xdr:col>
      <xdr:colOff>242047</xdr:colOff>
      <xdr:row>26</xdr:row>
      <xdr:rowOff>44824</xdr:rowOff>
    </xdr:to>
    <xdr:sp macro="" textlink="">
      <xdr:nvSpPr>
        <xdr:cNvPr id="15" name="角丸四角形 14"/>
        <xdr:cNvSpPr/>
      </xdr:nvSpPr>
      <xdr:spPr>
        <a:xfrm>
          <a:off x="5325035" y="251012"/>
          <a:ext cx="8937812" cy="7010400"/>
        </a:xfrm>
        <a:prstGeom prst="roundRect">
          <a:avLst>
            <a:gd name="adj" fmla="val 5269"/>
          </a:avLst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44824</xdr:colOff>
      <xdr:row>0</xdr:row>
      <xdr:rowOff>0</xdr:rowOff>
    </xdr:from>
    <xdr:ext cx="8408894" cy="468013"/>
    <xdr:sp macro="" textlink="">
      <xdr:nvSpPr>
        <xdr:cNvPr id="9" name="テキスト ボックス 8"/>
        <xdr:cNvSpPr txBox="1"/>
      </xdr:nvSpPr>
      <xdr:spPr>
        <a:xfrm>
          <a:off x="5522259" y="0"/>
          <a:ext cx="8408894" cy="468013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ja-JP" sz="24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How to simulate -</a:t>
          </a:r>
          <a:r>
            <a:rPr kumimoji="1" lang="ja-JP" altLang="en-US" sz="20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lang="en-US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altLang="ja-JP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Please note that this calculation does</a:t>
          </a:r>
          <a:r>
            <a:rPr lang="en-US" altLang="ja-JP" sz="13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not include the unit price of sewer usage.</a:t>
          </a:r>
          <a:endParaRPr kumimoji="1" lang="ja-JP" altLang="en-US" sz="1300" b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6</xdr:col>
      <xdr:colOff>365632</xdr:colOff>
      <xdr:row>3</xdr:row>
      <xdr:rowOff>179883</xdr:rowOff>
    </xdr:from>
    <xdr:to>
      <xdr:col>10</xdr:col>
      <xdr:colOff>70775</xdr:colOff>
      <xdr:row>12</xdr:row>
      <xdr:rowOff>356026</xdr:rowOff>
    </xdr:to>
    <xdr:grpSp>
      <xdr:nvGrpSpPr>
        <xdr:cNvPr id="3" name="グループ化 2"/>
        <xdr:cNvGrpSpPr/>
      </xdr:nvGrpSpPr>
      <xdr:grpSpPr>
        <a:xfrm>
          <a:off x="5843067" y="1192895"/>
          <a:ext cx="2161473" cy="2713155"/>
          <a:chOff x="2958352" y="851645"/>
          <a:chExt cx="2161473" cy="2823884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958352" y="851645"/>
            <a:ext cx="2161473" cy="2823884"/>
          </a:xfrm>
          <a:prstGeom prst="rect">
            <a:avLst/>
          </a:prstGeom>
        </xdr:spPr>
      </xdr:pic>
      <xdr:sp macro="" textlink="">
        <xdr:nvSpPr>
          <xdr:cNvPr id="6" name="テキスト ボックス 5"/>
          <xdr:cNvSpPr txBox="1"/>
        </xdr:nvSpPr>
        <xdr:spPr>
          <a:xfrm>
            <a:off x="4688542" y="2151530"/>
            <a:ext cx="364202" cy="3257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400" b="1">
                <a:solidFill>
                  <a:srgbClr val="FFC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①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4697506" y="1192307"/>
            <a:ext cx="364202" cy="3257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400" b="1">
                <a:solidFill>
                  <a:srgbClr val="00B05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②</a:t>
            </a:r>
          </a:p>
        </xdr:txBody>
      </xdr:sp>
      <xdr:sp macro="" textlink="">
        <xdr:nvSpPr>
          <xdr:cNvPr id="8" name="テキスト ボックス 7"/>
          <xdr:cNvSpPr txBox="1"/>
        </xdr:nvSpPr>
        <xdr:spPr>
          <a:xfrm>
            <a:off x="4320989" y="2886636"/>
            <a:ext cx="364202" cy="3257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400" b="1">
                <a:solidFill>
                  <a:srgbClr val="7030A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③</a:t>
            </a:r>
          </a:p>
        </xdr:txBody>
      </xdr:sp>
    </xdr:grpSp>
    <xdr:clientData/>
  </xdr:twoCellAnchor>
  <xdr:twoCellAnchor>
    <xdr:from>
      <xdr:col>2</xdr:col>
      <xdr:colOff>8966</xdr:colOff>
      <xdr:row>3</xdr:row>
      <xdr:rowOff>53789</xdr:rowOff>
    </xdr:from>
    <xdr:to>
      <xdr:col>2</xdr:col>
      <xdr:colOff>373168</xdr:colOff>
      <xdr:row>3</xdr:row>
      <xdr:rowOff>379519</xdr:rowOff>
    </xdr:to>
    <xdr:sp macro="" textlink="">
      <xdr:nvSpPr>
        <xdr:cNvPr id="11" name="テキスト ボックス 10"/>
        <xdr:cNvSpPr txBox="1"/>
      </xdr:nvSpPr>
      <xdr:spPr>
        <a:xfrm>
          <a:off x="2187390" y="1066801"/>
          <a:ext cx="36420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FFC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①</a:t>
          </a:r>
        </a:p>
      </xdr:txBody>
    </xdr:sp>
    <xdr:clientData/>
  </xdr:twoCellAnchor>
  <xdr:twoCellAnchor>
    <xdr:from>
      <xdr:col>2</xdr:col>
      <xdr:colOff>8965</xdr:colOff>
      <xdr:row>5</xdr:row>
      <xdr:rowOff>35860</xdr:rowOff>
    </xdr:from>
    <xdr:to>
      <xdr:col>2</xdr:col>
      <xdr:colOff>373167</xdr:colOff>
      <xdr:row>5</xdr:row>
      <xdr:rowOff>361590</xdr:rowOff>
    </xdr:to>
    <xdr:sp macro="" textlink="">
      <xdr:nvSpPr>
        <xdr:cNvPr id="12" name="テキスト ボックス 11"/>
        <xdr:cNvSpPr txBox="1"/>
      </xdr:nvSpPr>
      <xdr:spPr>
        <a:xfrm>
          <a:off x="2187389" y="1685366"/>
          <a:ext cx="36420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00B05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</a:p>
      </xdr:txBody>
    </xdr:sp>
    <xdr:clientData/>
  </xdr:twoCellAnchor>
  <xdr:twoCellAnchor>
    <xdr:from>
      <xdr:col>4</xdr:col>
      <xdr:colOff>1138519</xdr:colOff>
      <xdr:row>5</xdr:row>
      <xdr:rowOff>44824</xdr:rowOff>
    </xdr:from>
    <xdr:to>
      <xdr:col>5</xdr:col>
      <xdr:colOff>319380</xdr:colOff>
      <xdr:row>6</xdr:row>
      <xdr:rowOff>3001</xdr:rowOff>
    </xdr:to>
    <xdr:sp macro="" textlink="">
      <xdr:nvSpPr>
        <xdr:cNvPr id="13" name="テキスト ボックス 12"/>
        <xdr:cNvSpPr txBox="1"/>
      </xdr:nvSpPr>
      <xdr:spPr>
        <a:xfrm>
          <a:off x="5002307" y="1694330"/>
          <a:ext cx="364202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400" b="1">
              <a:solidFill>
                <a:srgbClr val="7030A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③</a:t>
          </a:r>
        </a:p>
      </xdr:txBody>
    </xdr:sp>
    <xdr:clientData/>
  </xdr:twoCellAnchor>
  <xdr:twoCellAnchor>
    <xdr:from>
      <xdr:col>11</xdr:col>
      <xdr:colOff>8963</xdr:colOff>
      <xdr:row>3</xdr:row>
      <xdr:rowOff>259974</xdr:rowOff>
    </xdr:from>
    <xdr:to>
      <xdr:col>18</xdr:col>
      <xdr:colOff>466163</xdr:colOff>
      <xdr:row>13</xdr:row>
      <xdr:rowOff>0</xdr:rowOff>
    </xdr:to>
    <xdr:grpSp>
      <xdr:nvGrpSpPr>
        <xdr:cNvPr id="14" name="グループ化 13"/>
        <xdr:cNvGrpSpPr/>
      </xdr:nvGrpSpPr>
      <xdr:grpSpPr>
        <a:xfrm>
          <a:off x="8633010" y="1272986"/>
          <a:ext cx="5289177" cy="2644590"/>
          <a:chOff x="8597152" y="3666562"/>
          <a:chExt cx="5108163" cy="2563909"/>
        </a:xfrm>
      </xdr:grpSpPr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597152" y="3666562"/>
            <a:ext cx="5104663" cy="256390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0" name="テキスト ボックス 19"/>
          <xdr:cNvSpPr txBox="1"/>
        </xdr:nvSpPr>
        <xdr:spPr>
          <a:xfrm>
            <a:off x="10893748" y="4728010"/>
            <a:ext cx="364202" cy="3129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400" b="1">
                <a:solidFill>
                  <a:srgbClr val="FFC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①</a:t>
            </a:r>
          </a:p>
        </xdr:txBody>
      </xdr:sp>
      <xdr:sp macro="" textlink="">
        <xdr:nvSpPr>
          <xdr:cNvPr id="21" name="テキスト ボックス 20"/>
          <xdr:cNvSpPr txBox="1"/>
        </xdr:nvSpPr>
        <xdr:spPr>
          <a:xfrm>
            <a:off x="13341113" y="4181163"/>
            <a:ext cx="364202" cy="3129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400" b="1">
                <a:solidFill>
                  <a:srgbClr val="00B05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②</a:t>
            </a:r>
          </a:p>
        </xdr:txBody>
      </xdr:sp>
      <xdr:sp macro="" textlink="">
        <xdr:nvSpPr>
          <xdr:cNvPr id="22" name="テキスト ボックス 21"/>
          <xdr:cNvSpPr txBox="1"/>
        </xdr:nvSpPr>
        <xdr:spPr>
          <a:xfrm>
            <a:off x="12722548" y="5615515"/>
            <a:ext cx="364202" cy="31295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400" b="1">
                <a:solidFill>
                  <a:srgbClr val="7030A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③</a:t>
            </a:r>
          </a:p>
        </xdr:txBody>
      </xdr:sp>
    </xdr:grpSp>
    <xdr:clientData/>
  </xdr:twoCellAnchor>
  <xdr:oneCellAnchor>
    <xdr:from>
      <xdr:col>5</xdr:col>
      <xdr:colOff>224118</xdr:colOff>
      <xdr:row>3</xdr:row>
      <xdr:rowOff>224117</xdr:rowOff>
    </xdr:from>
    <xdr:ext cx="582706" cy="2707341"/>
    <xdr:sp macro="" textlink="">
      <xdr:nvSpPr>
        <xdr:cNvPr id="2" name="テキスト ボックス 1"/>
        <xdr:cNvSpPr txBox="1"/>
      </xdr:nvSpPr>
      <xdr:spPr>
        <a:xfrm>
          <a:off x="5271247" y="1237129"/>
          <a:ext cx="582706" cy="2707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900" b="1">
              <a:solidFill>
                <a:schemeClr val="tx1"/>
              </a:solidFill>
              <a:effectLst/>
              <a:latin typeface="Adobe Fan Heiti Std B" panose="020B0700000000000000" pitchFamily="34" charset="-128"/>
              <a:ea typeface="Adobe Fan Heiti Std B" panose="020B0700000000000000" pitchFamily="34" charset="-128"/>
              <a:cs typeface="+mn-cs"/>
            </a:rPr>
            <a:t>Notice by Meter</a:t>
          </a:r>
          <a:endParaRPr lang="en-US" altLang="ja-JP" sz="1000" b="1">
            <a:solidFill>
              <a:schemeClr val="tx1"/>
            </a:solidFill>
            <a:effectLst/>
            <a:latin typeface="Adobe Fan Heiti Std B" panose="020B0700000000000000" pitchFamily="34" charset="-128"/>
            <a:ea typeface="Adobe Fan Heiti Std B" panose="020B0700000000000000" pitchFamily="34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900" b="1">
              <a:solidFill>
                <a:schemeClr val="tx1"/>
              </a:solidFill>
              <a:effectLst/>
              <a:latin typeface="Adobe Fan Heiti Std B" panose="020B0700000000000000" pitchFamily="34" charset="-128"/>
              <a:ea typeface="Adobe Fan Heiti Std B" panose="020B0700000000000000" pitchFamily="34" charset="-128"/>
              <a:cs typeface="+mn-cs"/>
            </a:rPr>
            <a:t> reading slip</a:t>
          </a:r>
          <a:endParaRPr kumimoji="1" lang="ja-JP" altLang="en-US" sz="900">
            <a:latin typeface="Adobe Fan Heiti Std B" panose="020B0700000000000000" pitchFamily="34" charset="-128"/>
            <a:ea typeface="Adobe Fan Heiti Std B" panose="020B0700000000000000" pitchFamily="34" charset="-128"/>
          </a:endParaRPr>
        </a:p>
      </xdr:txBody>
    </xdr:sp>
    <xdr:clientData/>
  </xdr:oneCellAnchor>
  <xdr:oneCellAnchor>
    <xdr:from>
      <xdr:col>9</xdr:col>
      <xdr:colOff>681318</xdr:colOff>
      <xdr:row>4</xdr:row>
      <xdr:rowOff>188259</xdr:rowOff>
    </xdr:from>
    <xdr:ext cx="654423" cy="2303929"/>
    <xdr:sp macro="" textlink="">
      <xdr:nvSpPr>
        <xdr:cNvPr id="23" name="テキスト ボックス 22"/>
        <xdr:cNvSpPr txBox="1"/>
      </xdr:nvSpPr>
      <xdr:spPr>
        <a:xfrm>
          <a:off x="7924800" y="1586753"/>
          <a:ext cx="654423" cy="23039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1">
              <a:solidFill>
                <a:schemeClr val="tx1"/>
              </a:solidFill>
              <a:effectLst/>
              <a:latin typeface="Adobe Fan Heiti Std B" panose="020B0700000000000000" pitchFamily="34" charset="-128"/>
              <a:ea typeface="Adobe Fan Heiti Std B" panose="020B0700000000000000" pitchFamily="34" charset="-128"/>
              <a:cs typeface="+mn-cs"/>
            </a:rPr>
            <a:t>Notice by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00" b="1">
              <a:solidFill>
                <a:schemeClr val="tx1"/>
              </a:solidFill>
              <a:effectLst/>
              <a:latin typeface="Adobe Fan Heiti Std B" panose="020B0700000000000000" pitchFamily="34" charset="-128"/>
              <a:ea typeface="Adobe Fan Heiti Std B" panose="020B0700000000000000" pitchFamily="34" charset="-128"/>
              <a:cs typeface="+mn-cs"/>
            </a:rPr>
            <a:t> Postcard</a:t>
          </a:r>
          <a:endParaRPr kumimoji="1" lang="ja-JP" altLang="en-US" sz="1000">
            <a:latin typeface="Adobe Fan Heiti Std B" panose="020B0700000000000000" pitchFamily="34" charset="-128"/>
            <a:ea typeface="Adobe Fan Heiti Std B" panose="020B0700000000000000" pitchFamily="34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637838</xdr:colOff>
      <xdr:row>1</xdr:row>
      <xdr:rowOff>90095</xdr:rowOff>
    </xdr:from>
    <xdr:to>
      <xdr:col>6</xdr:col>
      <xdr:colOff>320800</xdr:colOff>
      <xdr:row>8</xdr:row>
      <xdr:rowOff>304800</xdr:rowOff>
    </xdr:to>
    <xdr:grpSp>
      <xdr:nvGrpSpPr>
        <xdr:cNvPr id="8" name="グループ化 7"/>
        <xdr:cNvGrpSpPr/>
      </xdr:nvGrpSpPr>
      <xdr:grpSpPr>
        <a:xfrm>
          <a:off x="4501626" y="520401"/>
          <a:ext cx="1556586" cy="2088328"/>
          <a:chOff x="2958352" y="851645"/>
          <a:chExt cx="2184020" cy="2823884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958352" y="851645"/>
            <a:ext cx="2161473" cy="2823884"/>
          </a:xfrm>
          <a:prstGeom prst="rect">
            <a:avLst/>
          </a:prstGeom>
        </xdr:spPr>
      </xdr:pic>
      <xdr:sp macro="" textlink="">
        <xdr:nvSpPr>
          <xdr:cNvPr id="5" name="テキスト ボックス 4"/>
          <xdr:cNvSpPr txBox="1"/>
        </xdr:nvSpPr>
        <xdr:spPr>
          <a:xfrm>
            <a:off x="4656328" y="2130931"/>
            <a:ext cx="477080" cy="3952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200" b="1">
                <a:solidFill>
                  <a:srgbClr val="FFC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①</a:t>
            </a:r>
          </a:p>
        </xdr:txBody>
      </xdr:sp>
      <xdr:sp macro="" textlink="">
        <xdr:nvSpPr>
          <xdr:cNvPr id="6" name="テキスト ボックス 5"/>
          <xdr:cNvSpPr txBox="1"/>
        </xdr:nvSpPr>
        <xdr:spPr>
          <a:xfrm>
            <a:off x="4665292" y="1171708"/>
            <a:ext cx="477080" cy="3952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1200" b="1">
                <a:solidFill>
                  <a:srgbClr val="00B05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②</a:t>
            </a:r>
          </a:p>
        </xdr:txBody>
      </xdr:sp>
      <xdr:sp macro="" textlink="">
        <xdr:nvSpPr>
          <xdr:cNvPr id="7" name="テキスト ボックス 6"/>
          <xdr:cNvSpPr txBox="1"/>
        </xdr:nvSpPr>
        <xdr:spPr>
          <a:xfrm>
            <a:off x="4235086" y="2896936"/>
            <a:ext cx="508914" cy="3952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200" b="1">
                <a:solidFill>
                  <a:srgbClr val="7030A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③</a:t>
            </a:r>
          </a:p>
        </xdr:txBody>
      </xdr:sp>
    </xdr:grpSp>
    <xdr:clientData/>
  </xdr:twoCellAnchor>
  <xdr:twoCellAnchor>
    <xdr:from>
      <xdr:col>3</xdr:col>
      <xdr:colOff>843131</xdr:colOff>
      <xdr:row>9</xdr:row>
      <xdr:rowOff>47515</xdr:rowOff>
    </xdr:from>
    <xdr:to>
      <xdr:col>6</xdr:col>
      <xdr:colOff>906780</xdr:colOff>
      <xdr:row>13</xdr:row>
      <xdr:rowOff>148366</xdr:rowOff>
    </xdr:to>
    <xdr:grpSp>
      <xdr:nvGrpSpPr>
        <xdr:cNvPr id="9" name="グループ化 8"/>
        <xdr:cNvGrpSpPr/>
      </xdr:nvGrpSpPr>
      <xdr:grpSpPr>
        <a:xfrm>
          <a:off x="3711837" y="2718997"/>
          <a:ext cx="2932355" cy="1544169"/>
          <a:chOff x="8597152" y="3666562"/>
          <a:chExt cx="5189383" cy="2563909"/>
        </a:xfrm>
      </xdr:grpSpPr>
      <xdr:pic>
        <xdr:nvPicPr>
          <xdr:cNvPr id="10" name="図 9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597152" y="3666562"/>
            <a:ext cx="5104663" cy="256390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1" name="テキスト ボックス 10"/>
          <xdr:cNvSpPr txBox="1"/>
        </xdr:nvSpPr>
        <xdr:spPr>
          <a:xfrm>
            <a:off x="10758379" y="4613910"/>
            <a:ext cx="483231" cy="41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200" b="1">
                <a:solidFill>
                  <a:srgbClr val="FFC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①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13219281" y="4079741"/>
            <a:ext cx="567254" cy="4518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200" b="1">
                <a:solidFill>
                  <a:srgbClr val="00B05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②</a:t>
            </a:r>
          </a:p>
        </xdr:txBody>
      </xdr:sp>
      <xdr:sp macro="" textlink="">
        <xdr:nvSpPr>
          <xdr:cNvPr id="13" name="テキスト ボックス 12"/>
          <xdr:cNvSpPr txBox="1"/>
        </xdr:nvSpPr>
        <xdr:spPr>
          <a:xfrm>
            <a:off x="12668400" y="5501414"/>
            <a:ext cx="549588" cy="4501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200" b="1">
                <a:solidFill>
                  <a:srgbClr val="7030A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③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C12"/>
  <sheetViews>
    <sheetView workbookViewId="0">
      <selection activeCell="C23" sqref="C23"/>
    </sheetView>
  </sheetViews>
  <sheetFormatPr defaultColWidth="8.69921875" defaultRowHeight="17.399999999999999" x14ac:dyDescent="0.45"/>
  <cols>
    <col min="1" max="1" width="8.69921875" style="26"/>
    <col min="2" max="2" width="12.69921875" style="26" customWidth="1"/>
    <col min="3" max="3" width="32" style="26" bestFit="1" customWidth="1"/>
    <col min="4" max="16384" width="8.69921875" style="26"/>
  </cols>
  <sheetData>
    <row r="2" spans="1:3" x14ac:dyDescent="0.45">
      <c r="A2" s="26" t="s">
        <v>49</v>
      </c>
    </row>
    <row r="3" spans="1:3" x14ac:dyDescent="0.45">
      <c r="B3" s="29" t="s">
        <v>50</v>
      </c>
      <c r="C3" s="29" t="s">
        <v>51</v>
      </c>
    </row>
    <row r="4" spans="1:3" x14ac:dyDescent="0.45">
      <c r="B4" s="27">
        <v>45163</v>
      </c>
      <c r="C4" s="28" t="s">
        <v>53</v>
      </c>
    </row>
    <row r="5" spans="1:3" x14ac:dyDescent="0.45">
      <c r="B5" s="27">
        <v>45166</v>
      </c>
      <c r="C5" s="28" t="s">
        <v>52</v>
      </c>
    </row>
    <row r="6" spans="1:3" x14ac:dyDescent="0.45">
      <c r="B6" s="27">
        <v>45166</v>
      </c>
      <c r="C6" s="28" t="s">
        <v>54</v>
      </c>
    </row>
    <row r="7" spans="1:3" x14ac:dyDescent="0.45">
      <c r="B7" s="27"/>
      <c r="C7" s="28"/>
    </row>
    <row r="8" spans="1:3" x14ac:dyDescent="0.45">
      <c r="B8" s="27"/>
      <c r="C8" s="28"/>
    </row>
    <row r="9" spans="1:3" x14ac:dyDescent="0.45">
      <c r="B9" s="27"/>
      <c r="C9" s="28"/>
    </row>
    <row r="10" spans="1:3" x14ac:dyDescent="0.45">
      <c r="B10" s="27"/>
      <c r="C10" s="28"/>
    </row>
    <row r="11" spans="1:3" x14ac:dyDescent="0.45">
      <c r="B11" s="27"/>
      <c r="C11" s="28"/>
    </row>
    <row r="12" spans="1:3" x14ac:dyDescent="0.45">
      <c r="B12" s="27"/>
      <c r="C12" s="28"/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T28"/>
  <sheetViews>
    <sheetView showGridLines="0" showRowColHeaders="0" tabSelected="1" zoomScale="85" zoomScaleNormal="85" workbookViewId="0">
      <selection sqref="A1:E2"/>
    </sheetView>
  </sheetViews>
  <sheetFormatPr defaultColWidth="9" defaultRowHeight="18" x14ac:dyDescent="0.45"/>
  <cols>
    <col min="1" max="1" width="13" style="15" customWidth="1"/>
    <col min="2" max="2" width="15.5" style="15" bestFit="1" customWidth="1"/>
    <col min="3" max="3" width="9" style="15"/>
    <col min="4" max="4" width="13" style="15" bestFit="1" customWidth="1"/>
    <col min="5" max="5" width="15.5" style="15" bestFit="1" customWidth="1"/>
    <col min="6" max="6" width="5.59765625" style="15" customWidth="1"/>
    <col min="7" max="7" width="5" style="15" customWidth="1"/>
    <col min="8" max="18" width="9" style="15"/>
    <col min="19" max="19" width="7.3984375" style="15" customWidth="1"/>
    <col min="20" max="16384" width="9" style="15"/>
  </cols>
  <sheetData>
    <row r="1" spans="1:20" ht="33.75" customHeight="1" x14ac:dyDescent="0.45">
      <c r="A1" s="135" t="s">
        <v>114</v>
      </c>
      <c r="B1" s="136"/>
      <c r="C1" s="136"/>
      <c r="D1" s="136"/>
      <c r="E1" s="136"/>
      <c r="F1" s="54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73"/>
    </row>
    <row r="2" spans="1:20" ht="33.75" customHeight="1" x14ac:dyDescent="0.45">
      <c r="A2" s="136"/>
      <c r="B2" s="136"/>
      <c r="C2" s="136"/>
      <c r="D2" s="136"/>
      <c r="E2" s="136"/>
      <c r="F2" s="54"/>
      <c r="G2" s="87" t="s">
        <v>86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73"/>
    </row>
    <row r="3" spans="1:20" ht="12" customHeight="1" thickBot="1" x14ac:dyDescent="0.5">
      <c r="A3" s="42"/>
      <c r="B3" s="76"/>
      <c r="C3" s="42"/>
      <c r="D3" s="42"/>
      <c r="E3" s="42"/>
      <c r="F3" s="47"/>
      <c r="G3" s="111" t="s">
        <v>87</v>
      </c>
      <c r="H3" s="110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</row>
    <row r="4" spans="1:20" ht="30" customHeight="1" thickTop="1" thickBot="1" x14ac:dyDescent="0.5">
      <c r="A4" s="124" t="s">
        <v>78</v>
      </c>
      <c r="B4" s="95"/>
      <c r="C4" s="77"/>
      <c r="D4" s="25"/>
      <c r="E4" s="74"/>
      <c r="F4" s="47"/>
      <c r="G4" s="8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</row>
    <row r="5" spans="1:20" ht="19.95" customHeight="1" thickTop="1" thickBot="1" x14ac:dyDescent="0.5">
      <c r="A5" s="25"/>
      <c r="B5" s="78"/>
      <c r="C5" s="25"/>
      <c r="D5" s="25"/>
      <c r="E5" s="74"/>
      <c r="F5" s="47"/>
      <c r="G5" s="88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20" ht="29.25" customHeight="1" thickTop="1" thickBot="1" x14ac:dyDescent="0.5">
      <c r="A6" s="125" t="s">
        <v>79</v>
      </c>
      <c r="B6" s="79"/>
      <c r="C6" s="80"/>
      <c r="D6" s="126" t="s">
        <v>80</v>
      </c>
      <c r="E6" s="82"/>
      <c r="F6" s="81"/>
      <c r="G6" s="89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</row>
    <row r="7" spans="1:20" ht="11.25" customHeight="1" thickTop="1" x14ac:dyDescent="0.45">
      <c r="A7" s="25"/>
      <c r="B7" s="25"/>
      <c r="C7" s="25"/>
      <c r="D7" s="25"/>
      <c r="E7" s="25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</row>
    <row r="8" spans="1:20" ht="15.6" customHeight="1" thickBot="1" x14ac:dyDescent="0.5">
      <c r="A8" s="75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</row>
    <row r="9" spans="1:20" x14ac:dyDescent="0.45">
      <c r="A9" s="160" t="s">
        <v>115</v>
      </c>
      <c r="B9" s="161"/>
      <c r="C9" s="48"/>
      <c r="D9" s="156" t="s">
        <v>117</v>
      </c>
      <c r="E9" s="15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89"/>
    </row>
    <row r="10" spans="1:20" ht="18.600000000000001" thickBot="1" x14ac:dyDescent="0.5">
      <c r="A10" s="162"/>
      <c r="B10" s="163"/>
      <c r="C10" s="48"/>
      <c r="D10" s="158"/>
      <c r="E10" s="159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</row>
    <row r="11" spans="1:20" ht="29.25" customHeight="1" x14ac:dyDescent="0.45">
      <c r="A11" s="92" t="s">
        <v>81</v>
      </c>
      <c r="B11" s="101">
        <f>IF(B4="2 months read",IF($B$6="",0,'2か月検針'!S20),IF($B$6="",0,'1か月検針'!S20))</f>
        <v>0</v>
      </c>
      <c r="C11" s="25"/>
      <c r="D11" s="96" t="s">
        <v>81</v>
      </c>
      <c r="E11" s="105">
        <f>IF(B4="2 months read",IF(B6="",0,旧料金表!B4*2),IF(B6="",0,旧料金表!B4))</f>
        <v>0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</row>
    <row r="12" spans="1:20" ht="29.25" customHeight="1" x14ac:dyDescent="0.45">
      <c r="A12" s="155" t="s">
        <v>116</v>
      </c>
      <c r="B12" s="102">
        <f>IF(B4="2 months read",IF($B$6="",0,'2か月検針'!S21),IF($B$6="",0,'1か月検針'!S21))</f>
        <v>0</v>
      </c>
      <c r="C12" s="25"/>
      <c r="D12" s="164" t="s">
        <v>118</v>
      </c>
      <c r="E12" s="106">
        <f>IF(B4="2 months read",IF(B6="",0,旧料金表!B6),IF(B6="",0,旧料金表!B11))</f>
        <v>0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spans="1:20" ht="29.25" customHeight="1" thickBot="1" x14ac:dyDescent="0.5">
      <c r="A13" s="93" t="s">
        <v>82</v>
      </c>
      <c r="B13" s="103">
        <f>ROUNDDOWN(IF(B4="2 months read",IF($B$6="",0,'2か月検針'!S22),IF($B$6="",0,'1か月検針'!S22)),0)</f>
        <v>0</v>
      </c>
      <c r="C13" s="25"/>
      <c r="D13" s="97" t="s">
        <v>82</v>
      </c>
      <c r="E13" s="107">
        <f>ROUNDDOWN((E11+E12)*0.1,0)</f>
        <v>0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spans="1:20" ht="29.25" customHeight="1" thickTop="1" thickBot="1" x14ac:dyDescent="0.5">
      <c r="A14" s="94" t="s">
        <v>83</v>
      </c>
      <c r="B14" s="104">
        <f>IF(B4="2 months read",IF($B$6="",0,'2か月検針'!S23),IF($B$6="",0,'1か月検針'!S23))</f>
        <v>0</v>
      </c>
      <c r="C14" s="25"/>
      <c r="D14" s="98" t="s">
        <v>83</v>
      </c>
      <c r="E14" s="108">
        <f>SUM(E11:E13)</f>
        <v>0</v>
      </c>
      <c r="F14" s="47"/>
      <c r="G14" s="112" t="s">
        <v>99</v>
      </c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20" ht="18.600000000000001" thickBot="1" x14ac:dyDescent="0.5">
      <c r="A15" s="47"/>
      <c r="B15" s="47"/>
      <c r="C15" s="47"/>
      <c r="D15" s="47"/>
      <c r="E15" s="47"/>
      <c r="F15" s="47"/>
      <c r="G15" s="87" t="s">
        <v>105</v>
      </c>
      <c r="H15" s="85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20" ht="29.25" customHeight="1" thickBot="1" x14ac:dyDescent="0.5">
      <c r="A16" s="99" t="s">
        <v>84</v>
      </c>
      <c r="B16" s="109">
        <f>B14-E14</f>
        <v>0</v>
      </c>
      <c r="C16" s="50"/>
      <c r="D16" s="100" t="s">
        <v>85</v>
      </c>
      <c r="E16" s="83" t="str">
        <f>IF(B16=0,"",B14/E14-1)</f>
        <v/>
      </c>
      <c r="F16" s="47"/>
      <c r="G16" s="89"/>
      <c r="H16" s="113" t="s">
        <v>119</v>
      </c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x14ac:dyDescent="0.45">
      <c r="A17" s="47"/>
      <c r="B17" s="47"/>
      <c r="C17" s="47"/>
      <c r="D17" s="47"/>
      <c r="E17" s="47"/>
      <c r="F17" s="47"/>
      <c r="G17" s="47"/>
      <c r="H17" s="114" t="s">
        <v>88</v>
      </c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x14ac:dyDescent="0.45">
      <c r="A18" s="47"/>
      <c r="B18" s="47"/>
      <c r="C18" s="47"/>
      <c r="D18" s="47"/>
      <c r="E18" s="47"/>
      <c r="F18" s="47"/>
      <c r="G18" s="47"/>
      <c r="H18" s="114" t="s">
        <v>90</v>
      </c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spans="1:19" x14ac:dyDescent="0.45">
      <c r="A19" s="47"/>
      <c r="B19" s="47"/>
      <c r="C19" s="47"/>
      <c r="D19" s="47"/>
      <c r="E19" s="47"/>
      <c r="F19" s="47"/>
      <c r="G19" s="47"/>
      <c r="H19" s="114" t="s">
        <v>89</v>
      </c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spans="1:19" x14ac:dyDescent="0.45">
      <c r="A20" s="47"/>
      <c r="B20" s="47"/>
      <c r="C20" s="47"/>
      <c r="D20" s="47"/>
      <c r="E20" s="47"/>
      <c r="F20" s="47"/>
      <c r="G20" s="87"/>
      <c r="H20" s="114" t="s">
        <v>92</v>
      </c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spans="1:19" x14ac:dyDescent="0.45">
      <c r="A21" s="47"/>
      <c r="B21" s="47"/>
      <c r="C21" s="47"/>
      <c r="D21" s="47"/>
      <c r="E21" s="47"/>
      <c r="F21" s="47"/>
      <c r="G21" s="87"/>
      <c r="H21" s="114" t="s">
        <v>91</v>
      </c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19" x14ac:dyDescent="0.45">
      <c r="F22" s="47"/>
      <c r="G22" s="87"/>
      <c r="H22" s="114" t="s">
        <v>93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  <row r="23" spans="1:19" x14ac:dyDescent="0.45">
      <c r="A23" s="30"/>
      <c r="G23" s="47"/>
      <c r="H23" s="86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</row>
    <row r="24" spans="1:19" x14ac:dyDescent="0.45">
      <c r="A24" s="30"/>
      <c r="G24" s="87" t="s">
        <v>121</v>
      </c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 x14ac:dyDescent="0.45">
      <c r="A25" s="30"/>
      <c r="G25" s="72" t="s">
        <v>120</v>
      </c>
      <c r="H25" s="72"/>
    </row>
    <row r="26" spans="1:19" x14ac:dyDescent="0.45">
      <c r="G26" s="63"/>
    </row>
    <row r="28" spans="1:19" x14ac:dyDescent="0.45">
      <c r="A28" s="55"/>
    </row>
  </sheetData>
  <sheetProtection algorithmName="SHA-512" hashValue="nJU5bfuILlMq2X6kXyWYDDVxxNLQVwnqglrYtuHDaD4J460HzJhfluKKfeNrNUSSsf4br++3M3rN/pcLJBBLAw==" saltValue="as3AOmpfsjiZjy5qLzfm+w==" spinCount="100000" sheet="1" objects="1" scenarios="1"/>
  <mergeCells count="4">
    <mergeCell ref="A9:B10"/>
    <mergeCell ref="D9:E10"/>
    <mergeCell ref="A1:E2"/>
    <mergeCell ref="G1:S1"/>
  </mergeCells>
  <phoneticPr fontId="1"/>
  <dataValidations count="2">
    <dataValidation type="list" allowBlank="1" showInputMessage="1" showErrorMessage="1" sqref="B4">
      <formula1>"2 months read,1 month read"</formula1>
    </dataValidation>
    <dataValidation type="whole" allowBlank="1" showInputMessage="1" showErrorMessage="1" sqref="E6">
      <formula1>0</formula1>
      <formula2>999999</formula2>
    </dataValidation>
  </dataValidations>
  <pageMargins left="0.70866141732283472" right="0.70866141732283472" top="0.74803149606299213" bottom="0.74803149606299213" header="0.31496062992125984" footer="0.31496062992125984"/>
  <pageSetup paperSize="9" scale="62" orientation="landscape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'2か月検針'!$A$5:$A$13</xm:f>
          </x14:formula1>
          <xm:sqref>B6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21"/>
  <sheetViews>
    <sheetView showGridLines="0" showRowColHeaders="0" zoomScale="85" zoomScaleNormal="85" workbookViewId="0">
      <selection sqref="A1:G1"/>
    </sheetView>
  </sheetViews>
  <sheetFormatPr defaultColWidth="9" defaultRowHeight="18" x14ac:dyDescent="0.45"/>
  <cols>
    <col min="1" max="1" width="13" style="15" customWidth="1"/>
    <col min="2" max="2" width="15.5" style="15" bestFit="1" customWidth="1"/>
    <col min="3" max="3" width="9" style="15"/>
    <col min="4" max="4" width="13" style="15" bestFit="1" customWidth="1"/>
    <col min="5" max="5" width="15.5" style="15" bestFit="1" customWidth="1"/>
    <col min="6" max="6" width="9" style="15"/>
    <col min="7" max="7" width="12.19921875" style="15" customWidth="1"/>
    <col min="8" max="8" width="9" style="15"/>
    <col min="9" max="9" width="9.09765625" style="15" bestFit="1" customWidth="1"/>
    <col min="10" max="10" width="3.5" style="15" bestFit="1" customWidth="1"/>
    <col min="11" max="11" width="5.8984375" style="15" bestFit="1" customWidth="1"/>
    <col min="12" max="12" width="9" style="15"/>
    <col min="13" max="13" width="9.09765625" style="15" bestFit="1" customWidth="1"/>
    <col min="14" max="14" width="9" style="15"/>
    <col min="15" max="15" width="9.09765625" style="15" bestFit="1" customWidth="1"/>
    <col min="16" max="16" width="9" style="15"/>
    <col min="17" max="17" width="12.796875" style="15" customWidth="1"/>
    <col min="18" max="16384" width="9" style="15"/>
  </cols>
  <sheetData>
    <row r="1" spans="1:17" ht="33.75" customHeight="1" x14ac:dyDescent="0.45">
      <c r="A1" s="139" t="s">
        <v>94</v>
      </c>
      <c r="B1" s="140"/>
      <c r="C1" s="140"/>
      <c r="D1" s="140"/>
      <c r="E1" s="140"/>
      <c r="F1" s="140"/>
      <c r="G1" s="141"/>
      <c r="H1" s="56"/>
    </row>
    <row r="2" spans="1:17" ht="13.2" customHeight="1" thickBot="1" x14ac:dyDescent="0.5">
      <c r="A2" s="57"/>
      <c r="B2" s="37"/>
      <c r="C2" s="48"/>
      <c r="D2" s="37"/>
      <c r="E2" s="37"/>
      <c r="F2" s="47"/>
      <c r="G2" s="43"/>
    </row>
    <row r="3" spans="1:17" ht="27.6" customHeight="1" thickBot="1" x14ac:dyDescent="0.5">
      <c r="A3" s="115" t="s">
        <v>95</v>
      </c>
      <c r="B3" s="116"/>
      <c r="C3" s="45" t="s">
        <v>60</v>
      </c>
      <c r="D3" s="41"/>
      <c r="E3" s="37"/>
      <c r="F3" s="47"/>
      <c r="G3" s="43"/>
    </row>
    <row r="4" spans="1:17" ht="11.4" customHeight="1" thickBot="1" x14ac:dyDescent="0.5">
      <c r="A4" s="58"/>
      <c r="B4" s="38"/>
      <c r="C4" s="59"/>
      <c r="D4" s="38"/>
      <c r="E4" s="38"/>
      <c r="F4" s="47"/>
      <c r="G4" s="43"/>
    </row>
    <row r="5" spans="1:17" ht="29.25" customHeight="1" thickBot="1" x14ac:dyDescent="0.5">
      <c r="A5" s="118" t="s">
        <v>96</v>
      </c>
      <c r="B5" s="39"/>
      <c r="C5" s="46" t="s">
        <v>61</v>
      </c>
      <c r="D5" s="25"/>
      <c r="E5" s="25"/>
      <c r="F5" s="47"/>
      <c r="G5" s="43"/>
      <c r="I5" s="144" t="s">
        <v>106</v>
      </c>
      <c r="J5" s="144"/>
      <c r="K5" s="144"/>
      <c r="L5" s="144"/>
      <c r="M5" s="144"/>
      <c r="N5" s="90" t="str">
        <f>IF(B3="2 months read","(Converted into 2 months’ amount.)","")</f>
        <v/>
      </c>
      <c r="O5" s="63"/>
      <c r="P5" s="63"/>
      <c r="Q5" s="90"/>
    </row>
    <row r="6" spans="1:17" ht="11.25" customHeight="1" thickBot="1" x14ac:dyDescent="0.5">
      <c r="A6" s="44"/>
      <c r="B6" s="25"/>
      <c r="C6" s="60"/>
      <c r="D6" s="25"/>
      <c r="E6" s="25"/>
      <c r="F6" s="47"/>
      <c r="G6" s="43"/>
      <c r="I6" s="63"/>
      <c r="J6" s="63"/>
      <c r="K6" s="63"/>
      <c r="L6" s="63"/>
      <c r="M6" s="63"/>
      <c r="N6" s="63"/>
      <c r="O6" s="63"/>
      <c r="P6" s="63"/>
      <c r="Q6" s="63"/>
    </row>
    <row r="7" spans="1:17" ht="29.25" customHeight="1" thickBot="1" x14ac:dyDescent="0.5">
      <c r="A7" s="118" t="s">
        <v>97</v>
      </c>
      <c r="B7" s="40"/>
      <c r="C7" s="53" t="s">
        <v>62</v>
      </c>
      <c r="D7" s="25"/>
      <c r="E7" s="25"/>
      <c r="F7" s="47"/>
      <c r="G7" s="43"/>
      <c r="I7" s="142" t="s">
        <v>107</v>
      </c>
      <c r="J7" s="143"/>
      <c r="K7" s="143"/>
      <c r="L7" s="69"/>
      <c r="M7" s="130" t="s">
        <v>108</v>
      </c>
      <c r="N7" s="69"/>
      <c r="O7" s="131" t="s">
        <v>109</v>
      </c>
      <c r="P7" s="69"/>
      <c r="Q7" s="130" t="s">
        <v>110</v>
      </c>
    </row>
    <row r="8" spans="1:17" ht="27" customHeight="1" thickBot="1" x14ac:dyDescent="0.5">
      <c r="A8" s="44"/>
      <c r="B8" s="25"/>
      <c r="C8" s="25"/>
      <c r="D8" s="25"/>
      <c r="E8" s="25"/>
      <c r="F8" s="47"/>
      <c r="G8" s="43"/>
      <c r="I8" s="63">
        <v>1</v>
      </c>
      <c r="J8" s="63" t="s">
        <v>63</v>
      </c>
      <c r="K8" s="63">
        <f>IF($B$3="2 months read",'2か月検針'!D4,'1か月検針'!D4)</f>
        <v>10</v>
      </c>
      <c r="L8" s="63" t="s">
        <v>111</v>
      </c>
      <c r="M8" s="132">
        <v>5</v>
      </c>
      <c r="N8" s="67" t="s">
        <v>76</v>
      </c>
      <c r="O8" s="64">
        <f>IF($B$3="2 months read",'2か月検針'!T8,'1か月検針'!T8)</f>
        <v>0</v>
      </c>
      <c r="P8" s="67" t="s">
        <v>77</v>
      </c>
      <c r="Q8" s="132">
        <f>IF($B$3="2 months read",'2か月検針'!T9,'1か月検針'!T9)</f>
        <v>0</v>
      </c>
    </row>
    <row r="9" spans="1:17" ht="29.25" customHeight="1" x14ac:dyDescent="0.45">
      <c r="A9" s="119" t="s">
        <v>81</v>
      </c>
      <c r="B9" s="120">
        <f>IF(B3="2 months read",IF($B$5="",0,'2か月検針'!S8),IF($B$5="",0,'1か月検針'!S8))</f>
        <v>0</v>
      </c>
      <c r="C9" s="25"/>
      <c r="D9" s="25"/>
      <c r="E9" s="25"/>
      <c r="F9" s="47"/>
      <c r="G9" s="43"/>
      <c r="I9" s="63">
        <f>K8+1</f>
        <v>11</v>
      </c>
      <c r="J9" s="63" t="s">
        <v>63</v>
      </c>
      <c r="K9" s="63">
        <f>IF($B$3="2 months read",'2か月検針'!F4,'1か月検針'!F4)</f>
        <v>20</v>
      </c>
      <c r="L9" s="63" t="s">
        <v>111</v>
      </c>
      <c r="M9" s="132">
        <v>150</v>
      </c>
      <c r="N9" s="67" t="s">
        <v>76</v>
      </c>
      <c r="O9" s="64">
        <f>IF($B$3="2 months read",'2か月検針'!U$8,'1か月検針'!U$8)</f>
        <v>0</v>
      </c>
      <c r="P9" s="67" t="s">
        <v>77</v>
      </c>
      <c r="Q9" s="132">
        <f>IF($B$3="2 months read",'2か月検針'!U$9,'1か月検針'!U$9)</f>
        <v>0</v>
      </c>
    </row>
    <row r="10" spans="1:17" ht="29.25" customHeight="1" x14ac:dyDescent="0.45">
      <c r="A10" s="117" t="s">
        <v>116</v>
      </c>
      <c r="B10" s="121">
        <f>IF(B3="2 months read",IF($B$5="",0,'2か月検針'!S9),IF($B$5="",0,'1か月検針'!S9))</f>
        <v>0</v>
      </c>
      <c r="C10" s="25" t="s">
        <v>59</v>
      </c>
      <c r="D10" s="25"/>
      <c r="E10" s="25"/>
      <c r="F10" s="47"/>
      <c r="G10" s="61"/>
      <c r="I10" s="63">
        <f>K9+1</f>
        <v>21</v>
      </c>
      <c r="J10" s="63" t="s">
        <v>63</v>
      </c>
      <c r="K10" s="63">
        <f>IF($B$3="2 months read",'2か月検針'!H4,'1か月検針'!H4)</f>
        <v>30</v>
      </c>
      <c r="L10" s="63" t="s">
        <v>111</v>
      </c>
      <c r="M10" s="132">
        <v>190</v>
      </c>
      <c r="N10" s="67" t="s">
        <v>76</v>
      </c>
      <c r="O10" s="64">
        <f>IF($B$3="2 months read",'2か月検針'!V8,'1か月検針'!V8)</f>
        <v>0</v>
      </c>
      <c r="P10" s="67" t="s">
        <v>77</v>
      </c>
      <c r="Q10" s="132">
        <f>IF($B$3="2 months read",'2か月検針'!V9,'1か月検針'!V9)</f>
        <v>0</v>
      </c>
    </row>
    <row r="11" spans="1:17" ht="29.25" customHeight="1" thickBot="1" x14ac:dyDescent="0.5">
      <c r="A11" s="117" t="s">
        <v>82</v>
      </c>
      <c r="B11" s="122">
        <f>ROUNDDOWN(SUM(B9:B10)*0.1,0)</f>
        <v>0</v>
      </c>
      <c r="C11" s="25"/>
      <c r="D11" s="25"/>
      <c r="E11" s="25"/>
      <c r="F11" s="47"/>
      <c r="G11" s="43"/>
      <c r="I11" s="63">
        <f>K10+1</f>
        <v>31</v>
      </c>
      <c r="J11" s="63" t="s">
        <v>63</v>
      </c>
      <c r="K11" s="63">
        <f>IF($B$3="2 months read",'2か月検針'!J4,'1か月検針'!J4)</f>
        <v>40</v>
      </c>
      <c r="L11" s="63" t="s">
        <v>111</v>
      </c>
      <c r="M11" s="132">
        <v>240</v>
      </c>
      <c r="N11" s="67" t="s">
        <v>76</v>
      </c>
      <c r="O11" s="64">
        <f>IF($B$3="2 months read",'2か月検針'!W8,'1か月検針'!W8)</f>
        <v>0</v>
      </c>
      <c r="P11" s="67" t="s">
        <v>77</v>
      </c>
      <c r="Q11" s="132">
        <f>IF($B$3="2 months read",'2か月検針'!W9,'1か月検針'!W9)</f>
        <v>0</v>
      </c>
    </row>
    <row r="12" spans="1:17" ht="28.95" customHeight="1" thickTop="1" thickBot="1" x14ac:dyDescent="0.5">
      <c r="A12" s="117" t="s">
        <v>98</v>
      </c>
      <c r="B12" s="123">
        <f>SUM(B9:B11)</f>
        <v>0</v>
      </c>
      <c r="C12" s="25"/>
      <c r="D12" s="25"/>
      <c r="E12" s="25"/>
      <c r="F12" s="47"/>
      <c r="G12" s="43"/>
      <c r="I12" s="63">
        <f>K11+1</f>
        <v>41</v>
      </c>
      <c r="J12" s="63" t="s">
        <v>63</v>
      </c>
      <c r="K12" s="63">
        <f>IF($B$3="2 months read",'2か月検針'!L4,'1か月検針'!L4)</f>
        <v>50</v>
      </c>
      <c r="L12" s="63" t="s">
        <v>111</v>
      </c>
      <c r="M12" s="132">
        <v>275</v>
      </c>
      <c r="N12" s="67" t="s">
        <v>76</v>
      </c>
      <c r="O12" s="64">
        <f>IF($B$3="2 months read",'2か月検針'!X8,'1か月検針'!X8)</f>
        <v>0</v>
      </c>
      <c r="P12" s="67" t="s">
        <v>77</v>
      </c>
      <c r="Q12" s="132">
        <f>IF($B$3="2 months read",'2か月検針'!X9,'1か月検針'!X9)</f>
        <v>0</v>
      </c>
    </row>
    <row r="13" spans="1:17" ht="27" customHeight="1" thickBot="1" x14ac:dyDescent="0.5">
      <c r="A13" s="49"/>
      <c r="B13" s="47"/>
      <c r="C13" s="47"/>
      <c r="D13" s="47"/>
      <c r="E13" s="47"/>
      <c r="F13" s="47"/>
      <c r="G13" s="43"/>
      <c r="I13" s="65">
        <f>K12+1</f>
        <v>51</v>
      </c>
      <c r="J13" s="65" t="s">
        <v>63</v>
      </c>
      <c r="K13" s="65"/>
      <c r="L13" s="65"/>
      <c r="M13" s="133">
        <v>300</v>
      </c>
      <c r="N13" s="68" t="s">
        <v>76</v>
      </c>
      <c r="O13" s="66">
        <f>IF($B$3="2 months read",'2か月検針'!Y8,'1か月検針'!Y8)</f>
        <v>0</v>
      </c>
      <c r="P13" s="68" t="s">
        <v>77</v>
      </c>
      <c r="Q13" s="133">
        <f>IF($B$3="2 months read",'2か月検針'!Y9,'1か月検針'!Y9)</f>
        <v>0</v>
      </c>
    </row>
    <row r="14" spans="1:17" ht="20.399999999999999" customHeight="1" thickTop="1" x14ac:dyDescent="0.45">
      <c r="A14" s="127" t="s">
        <v>113</v>
      </c>
      <c r="B14" s="47"/>
      <c r="C14" s="47"/>
      <c r="D14" s="47"/>
      <c r="E14" s="47"/>
      <c r="F14" s="47"/>
      <c r="G14" s="43"/>
      <c r="I14" s="138" t="s">
        <v>112</v>
      </c>
      <c r="J14" s="138"/>
      <c r="K14" s="138"/>
      <c r="L14" s="70"/>
      <c r="M14" s="70"/>
      <c r="N14" s="70"/>
      <c r="O14" s="71">
        <f>SUM(O8:O13)</f>
        <v>0</v>
      </c>
      <c r="P14" s="70"/>
      <c r="Q14" s="134">
        <f>SUM(Q8:Q13)</f>
        <v>0</v>
      </c>
    </row>
    <row r="15" spans="1:17" ht="20.399999999999999" customHeight="1" x14ac:dyDescent="0.45">
      <c r="A15" s="128" t="s">
        <v>100</v>
      </c>
      <c r="B15" s="47"/>
      <c r="C15" s="47"/>
      <c r="D15" s="47"/>
      <c r="E15" s="47"/>
      <c r="F15" s="47"/>
      <c r="G15" s="43"/>
    </row>
    <row r="16" spans="1:17" ht="20.399999999999999" customHeight="1" x14ac:dyDescent="0.45">
      <c r="A16" s="128" t="s">
        <v>104</v>
      </c>
      <c r="B16" s="47"/>
      <c r="C16" s="47"/>
      <c r="D16" s="47"/>
      <c r="E16" s="47"/>
      <c r="F16" s="47"/>
      <c r="G16" s="43"/>
    </row>
    <row r="17" spans="1:7" ht="20.399999999999999" customHeight="1" x14ac:dyDescent="0.45">
      <c r="A17" s="127" t="s">
        <v>101</v>
      </c>
      <c r="B17" s="47"/>
      <c r="C17" s="47"/>
      <c r="D17" s="47"/>
      <c r="E17" s="47"/>
      <c r="F17" s="47"/>
      <c r="G17" s="43"/>
    </row>
    <row r="18" spans="1:7" x14ac:dyDescent="0.45">
      <c r="A18" s="127" t="s">
        <v>102</v>
      </c>
      <c r="B18" s="47"/>
      <c r="C18" s="47"/>
      <c r="D18" s="47"/>
      <c r="E18" s="47"/>
      <c r="F18" s="47"/>
      <c r="G18" s="43"/>
    </row>
    <row r="19" spans="1:7" ht="18.600000000000001" customHeight="1" thickBot="1" x14ac:dyDescent="0.5">
      <c r="A19" s="129" t="s">
        <v>103</v>
      </c>
      <c r="B19" s="51"/>
      <c r="C19" s="51"/>
      <c r="D19" s="51"/>
      <c r="E19" s="51"/>
      <c r="F19" s="51"/>
      <c r="G19" s="52"/>
    </row>
    <row r="20" spans="1:7" x14ac:dyDescent="0.45">
      <c r="A20" s="91"/>
      <c r="B20" s="47"/>
      <c r="C20" s="47"/>
      <c r="D20" s="47"/>
      <c r="E20" s="47"/>
      <c r="F20" s="47"/>
      <c r="G20" s="47"/>
    </row>
    <row r="21" spans="1:7" x14ac:dyDescent="0.45">
      <c r="A21" s="47"/>
      <c r="B21" s="47"/>
      <c r="C21" s="47"/>
      <c r="D21" s="47"/>
      <c r="E21" s="47"/>
      <c r="F21" s="47"/>
      <c r="G21" s="47"/>
    </row>
  </sheetData>
  <sheetProtection algorithmName="SHA-512" hashValue="nLZP9ihMAXly0d4z+aZxJ3VDdeJ4oCVD1P7jAx0kocffxaDcM0XagZauuYb9Dq+BH3oXAUBrcwBbYQwcYbogOg==" saltValue="/UCvNlV7CMhQFTkDO9Fn0g==" spinCount="100000" sheet="1" objects="1" scenarios="1"/>
  <mergeCells count="4">
    <mergeCell ref="I14:K14"/>
    <mergeCell ref="A1:G1"/>
    <mergeCell ref="I7:K7"/>
    <mergeCell ref="I5:M5"/>
  </mergeCells>
  <phoneticPr fontId="1"/>
  <conditionalFormatting sqref="I8:Q14">
    <cfRule type="expression" dxfId="0" priority="1">
      <formula>MOD(ROW(), 2)=1</formula>
    </cfRule>
  </conditionalFormatting>
  <dataValidations count="2">
    <dataValidation type="whole" allowBlank="1" showInputMessage="1" showErrorMessage="1" sqref="B7">
      <formula1>0</formula1>
      <formula2>999999</formula2>
    </dataValidation>
    <dataValidation type="list" allowBlank="1" showInputMessage="1" showErrorMessage="1" sqref="B3">
      <formula1>"2 months read,1 month read"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'2か月検針'!$A$5:$A$13</xm:f>
          </x14:formula1>
          <xm:sqref>B5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27"/>
  <sheetViews>
    <sheetView zoomScale="85" zoomScaleNormal="85" workbookViewId="0">
      <selection activeCell="Y8" sqref="Y8"/>
    </sheetView>
  </sheetViews>
  <sheetFormatPr defaultRowHeight="18" x14ac:dyDescent="0.45"/>
  <cols>
    <col min="1" max="1" width="10.19921875" customWidth="1"/>
    <col min="3" max="3" width="5.19921875" bestFit="1" customWidth="1"/>
    <col min="4" max="11" width="5.3984375" bestFit="1" customWidth="1"/>
    <col min="12" max="13" width="6.3984375" bestFit="1" customWidth="1"/>
    <col min="14" max="16" width="5.19921875" bestFit="1" customWidth="1"/>
    <col min="18" max="18" width="12.69921875" customWidth="1"/>
    <col min="19" max="19" width="9.8984375" bestFit="1" customWidth="1"/>
  </cols>
  <sheetData>
    <row r="1" spans="1:25" x14ac:dyDescent="0.4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s="32" t="s">
        <v>1</v>
      </c>
    </row>
    <row r="2" spans="1:25" x14ac:dyDescent="0.45">
      <c r="A2" s="148" t="s">
        <v>2</v>
      </c>
      <c r="B2" s="149" t="s">
        <v>3</v>
      </c>
      <c r="C2" s="149" t="s">
        <v>4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R2" s="2" t="s">
        <v>28</v>
      </c>
    </row>
    <row r="3" spans="1:25" ht="18.600000000000001" thickBot="1" x14ac:dyDescent="0.5">
      <c r="A3" s="149"/>
      <c r="B3" s="149"/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3" t="s">
        <v>17</v>
      </c>
      <c r="P3" s="3" t="s">
        <v>18</v>
      </c>
    </row>
    <row r="4" spans="1:25" ht="18.600000000000001" thickBot="1" x14ac:dyDescent="0.5">
      <c r="A4" s="149"/>
      <c r="B4" s="149"/>
      <c r="C4" s="4">
        <v>1</v>
      </c>
      <c r="D4" s="5">
        <v>10</v>
      </c>
      <c r="E4" s="4">
        <v>11</v>
      </c>
      <c r="F4" s="5">
        <v>20</v>
      </c>
      <c r="G4" s="4">
        <v>21</v>
      </c>
      <c r="H4" s="5">
        <v>30</v>
      </c>
      <c r="I4" s="4">
        <v>31</v>
      </c>
      <c r="J4" s="5">
        <v>40</v>
      </c>
      <c r="K4" s="4">
        <v>41</v>
      </c>
      <c r="L4" s="5">
        <v>50</v>
      </c>
      <c r="M4" s="4">
        <v>51</v>
      </c>
      <c r="N4" s="5"/>
      <c r="O4" s="4"/>
      <c r="P4" s="5"/>
      <c r="R4" t="s">
        <v>19</v>
      </c>
      <c r="S4" s="12">
        <f>'Simulation of New Water Charges'!B5</f>
        <v>0</v>
      </c>
    </row>
    <row r="5" spans="1:25" ht="18.600000000000001" thickBot="1" x14ac:dyDescent="0.5">
      <c r="A5" s="6">
        <v>13</v>
      </c>
      <c r="B5" s="7">
        <v>780</v>
      </c>
      <c r="C5" s="145">
        <v>5</v>
      </c>
      <c r="D5" s="146"/>
      <c r="E5" s="145">
        <v>150</v>
      </c>
      <c r="F5" s="146"/>
      <c r="G5" s="145">
        <v>190</v>
      </c>
      <c r="H5" s="146"/>
      <c r="I5" s="145">
        <v>240</v>
      </c>
      <c r="J5" s="146"/>
      <c r="K5" s="145">
        <v>275</v>
      </c>
      <c r="L5" s="146"/>
      <c r="M5" s="145">
        <v>300</v>
      </c>
      <c r="N5" s="146"/>
      <c r="O5" s="145"/>
      <c r="P5" s="146"/>
    </row>
    <row r="6" spans="1:25" ht="18.600000000000001" thickBot="1" x14ac:dyDescent="0.5">
      <c r="A6" s="6">
        <v>20</v>
      </c>
      <c r="B6" s="7">
        <v>780</v>
      </c>
      <c r="C6" s="145">
        <v>5</v>
      </c>
      <c r="D6" s="146"/>
      <c r="E6" s="145">
        <v>150</v>
      </c>
      <c r="F6" s="146"/>
      <c r="G6" s="145">
        <v>190</v>
      </c>
      <c r="H6" s="146"/>
      <c r="I6" s="145">
        <v>240</v>
      </c>
      <c r="J6" s="146"/>
      <c r="K6" s="145">
        <v>275</v>
      </c>
      <c r="L6" s="146"/>
      <c r="M6" s="145">
        <v>300</v>
      </c>
      <c r="N6" s="146"/>
      <c r="O6" s="145"/>
      <c r="P6" s="146"/>
      <c r="R6" t="s">
        <v>20</v>
      </c>
      <c r="S6" s="13">
        <f>'Simulation of New Water Charges'!B7</f>
        <v>0</v>
      </c>
    </row>
    <row r="7" spans="1:25" x14ac:dyDescent="0.45">
      <c r="A7" s="6">
        <v>25</v>
      </c>
      <c r="B7" s="7">
        <v>850</v>
      </c>
      <c r="C7" s="145">
        <v>5</v>
      </c>
      <c r="D7" s="146"/>
      <c r="E7" s="145">
        <v>150</v>
      </c>
      <c r="F7" s="146"/>
      <c r="G7" s="145">
        <v>190</v>
      </c>
      <c r="H7" s="146"/>
      <c r="I7" s="145">
        <v>240</v>
      </c>
      <c r="J7" s="146"/>
      <c r="K7" s="145">
        <v>275</v>
      </c>
      <c r="L7" s="146"/>
      <c r="M7" s="145">
        <v>300</v>
      </c>
      <c r="N7" s="146"/>
      <c r="O7" s="145"/>
      <c r="P7" s="146"/>
      <c r="T7" s="62" t="s">
        <v>70</v>
      </c>
      <c r="U7" s="62" t="s">
        <v>71</v>
      </c>
      <c r="V7" s="62" t="s">
        <v>72</v>
      </c>
      <c r="W7" s="62" t="s">
        <v>73</v>
      </c>
      <c r="X7" s="62" t="s">
        <v>74</v>
      </c>
      <c r="Y7" s="62" t="s">
        <v>75</v>
      </c>
    </row>
    <row r="8" spans="1:25" x14ac:dyDescent="0.45">
      <c r="A8" s="6">
        <v>30</v>
      </c>
      <c r="B8" s="7">
        <v>1000</v>
      </c>
      <c r="C8" s="145">
        <v>5</v>
      </c>
      <c r="D8" s="146"/>
      <c r="E8" s="145">
        <v>150</v>
      </c>
      <c r="F8" s="146"/>
      <c r="G8" s="145">
        <v>190</v>
      </c>
      <c r="H8" s="146"/>
      <c r="I8" s="145">
        <v>240</v>
      </c>
      <c r="J8" s="146"/>
      <c r="K8" s="145">
        <v>275</v>
      </c>
      <c r="L8" s="146"/>
      <c r="M8" s="145">
        <v>300</v>
      </c>
      <c r="N8" s="146"/>
      <c r="O8" s="145"/>
      <c r="P8" s="146"/>
      <c r="R8" t="s">
        <v>24</v>
      </c>
      <c r="S8" s="9" t="e">
        <f>LOOKUP(S4,A5:B14,B5:B14)</f>
        <v>#N/A</v>
      </c>
      <c r="T8" s="62">
        <f>IF(S6&lt;E4,S6,D4)</f>
        <v>0</v>
      </c>
      <c r="U8" s="62">
        <f>IF($S$6&lt;E4,0,IF($S$6&lt;G4,$S$6-D4,F4-D4))</f>
        <v>0</v>
      </c>
      <c r="V8" s="62">
        <f>IF($S$6&lt;G4,0,IF($S$6&lt;I4,$S$6-F4,H4-F4))</f>
        <v>0</v>
      </c>
      <c r="W8" s="62">
        <f>IF($S$6&lt;I4,0,IF($S$6&lt;K4,$S$6-H4,J4-H4))</f>
        <v>0</v>
      </c>
      <c r="X8" s="62">
        <f>IF($S$6&lt;K4,0,IF($S$6&lt;M4,$S$6-J4,L4-J4))</f>
        <v>0</v>
      </c>
      <c r="Y8" s="62">
        <f>IF(L4&lt;S6,S6-L4,0)</f>
        <v>0</v>
      </c>
    </row>
    <row r="9" spans="1:25" x14ac:dyDescent="0.45">
      <c r="A9" s="6">
        <v>40</v>
      </c>
      <c r="B9" s="7">
        <v>1500</v>
      </c>
      <c r="C9" s="145">
        <v>5</v>
      </c>
      <c r="D9" s="146"/>
      <c r="E9" s="145">
        <v>150</v>
      </c>
      <c r="F9" s="146"/>
      <c r="G9" s="145">
        <v>190</v>
      </c>
      <c r="H9" s="146"/>
      <c r="I9" s="145">
        <v>240</v>
      </c>
      <c r="J9" s="146"/>
      <c r="K9" s="145">
        <v>275</v>
      </c>
      <c r="L9" s="146"/>
      <c r="M9" s="145">
        <v>300</v>
      </c>
      <c r="N9" s="146"/>
      <c r="O9" s="145"/>
      <c r="P9" s="146"/>
      <c r="R9" t="s">
        <v>25</v>
      </c>
      <c r="S9" s="9">
        <f>IF(S4&lt;&gt;"臨時用",SUM(T9:Y9),T10)</f>
        <v>0</v>
      </c>
      <c r="T9" s="31">
        <f>IF(S6&lt;E4,C5*S6,C5*D4)</f>
        <v>0</v>
      </c>
      <c r="U9" s="31">
        <f>IF($S$6&lt;E4,0,IF($S$6&lt;G4,E5*($S$6-D4),E5*(F4-D4)))</f>
        <v>0</v>
      </c>
      <c r="V9" s="31">
        <f>IF(S6&lt;G4,0,IF(S6&lt;I4,G5*(S6-F4),G5*(H4-F4)))</f>
        <v>0</v>
      </c>
      <c r="W9" s="31">
        <f>IF(S6&lt;I4,0,IF(S6&lt;K4,I5*(S6-H4),I5*(J4-H4)))</f>
        <v>0</v>
      </c>
      <c r="X9" s="31">
        <f>IF(S6&lt;K4,0,IF(S6&lt;M4,K5*(S6-J4),K5*(L4-J4)))</f>
        <v>0</v>
      </c>
      <c r="Y9" s="31">
        <f>IF(L4&lt;S6,M5*(S6-L4),0)</f>
        <v>0</v>
      </c>
    </row>
    <row r="10" spans="1:25" ht="18.600000000000001" thickBot="1" x14ac:dyDescent="0.5">
      <c r="A10" s="6">
        <v>50</v>
      </c>
      <c r="B10" s="7">
        <v>3000</v>
      </c>
      <c r="C10" s="145">
        <v>5</v>
      </c>
      <c r="D10" s="146"/>
      <c r="E10" s="145">
        <v>150</v>
      </c>
      <c r="F10" s="146"/>
      <c r="G10" s="145">
        <v>190</v>
      </c>
      <c r="H10" s="146"/>
      <c r="I10" s="145">
        <v>240</v>
      </c>
      <c r="J10" s="146"/>
      <c r="K10" s="145">
        <v>275</v>
      </c>
      <c r="L10" s="146"/>
      <c r="M10" s="145">
        <v>300</v>
      </c>
      <c r="N10" s="146"/>
      <c r="O10" s="145"/>
      <c r="P10" s="146"/>
      <c r="R10" t="s">
        <v>27</v>
      </c>
      <c r="S10" s="10" t="e">
        <f>SUM(S8:S9)*0.1</f>
        <v>#N/A</v>
      </c>
      <c r="T10">
        <f>IF(S4="臨時用",S6*C14,0)</f>
        <v>0</v>
      </c>
    </row>
    <row r="11" spans="1:25" ht="18.600000000000001" thickBot="1" x14ac:dyDescent="0.5">
      <c r="A11" s="6">
        <v>75</v>
      </c>
      <c r="B11" s="7">
        <v>8000</v>
      </c>
      <c r="C11" s="145">
        <v>5</v>
      </c>
      <c r="D11" s="146"/>
      <c r="E11" s="145">
        <v>150</v>
      </c>
      <c r="F11" s="146"/>
      <c r="G11" s="145">
        <v>190</v>
      </c>
      <c r="H11" s="146"/>
      <c r="I11" s="145">
        <v>240</v>
      </c>
      <c r="J11" s="146"/>
      <c r="K11" s="145">
        <v>275</v>
      </c>
      <c r="L11" s="146"/>
      <c r="M11" s="145">
        <v>300</v>
      </c>
      <c r="N11" s="146"/>
      <c r="O11" s="145"/>
      <c r="P11" s="146"/>
      <c r="R11" t="s">
        <v>26</v>
      </c>
      <c r="S11" s="11" t="e">
        <f>SUM(S8:S10)</f>
        <v>#N/A</v>
      </c>
    </row>
    <row r="12" spans="1:25" x14ac:dyDescent="0.45">
      <c r="A12" s="6">
        <v>100</v>
      </c>
      <c r="B12" s="7">
        <v>15000</v>
      </c>
      <c r="C12" s="145">
        <v>5</v>
      </c>
      <c r="D12" s="146"/>
      <c r="E12" s="145">
        <v>150</v>
      </c>
      <c r="F12" s="146"/>
      <c r="G12" s="145">
        <v>190</v>
      </c>
      <c r="H12" s="146"/>
      <c r="I12" s="145">
        <v>240</v>
      </c>
      <c r="J12" s="146"/>
      <c r="K12" s="145">
        <v>275</v>
      </c>
      <c r="L12" s="146"/>
      <c r="M12" s="145">
        <v>300</v>
      </c>
      <c r="N12" s="146"/>
      <c r="O12" s="145"/>
      <c r="P12" s="146"/>
    </row>
    <row r="13" spans="1:25" x14ac:dyDescent="0.45">
      <c r="A13" s="6">
        <v>150</v>
      </c>
      <c r="B13" s="7">
        <v>30000</v>
      </c>
      <c r="C13" s="145">
        <v>5</v>
      </c>
      <c r="D13" s="146"/>
      <c r="E13" s="145">
        <v>150</v>
      </c>
      <c r="F13" s="146"/>
      <c r="G13" s="145">
        <v>190</v>
      </c>
      <c r="H13" s="146"/>
      <c r="I13" s="145">
        <v>240</v>
      </c>
      <c r="J13" s="146"/>
      <c r="K13" s="145">
        <v>275</v>
      </c>
      <c r="L13" s="146"/>
      <c r="M13" s="145">
        <v>300</v>
      </c>
      <c r="N13" s="146"/>
      <c r="O13" s="145"/>
      <c r="P13" s="146"/>
    </row>
    <row r="14" spans="1:25" x14ac:dyDescent="0.45">
      <c r="A14" s="3" t="s">
        <v>23</v>
      </c>
      <c r="B14" s="7">
        <v>4000</v>
      </c>
      <c r="C14" s="145">
        <v>400</v>
      </c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6"/>
      <c r="R14" s="32" t="s">
        <v>56</v>
      </c>
    </row>
    <row r="15" spans="1:25" ht="18.600000000000001" thickBot="1" x14ac:dyDescent="0.5">
      <c r="A15" s="3" t="s">
        <v>21</v>
      </c>
      <c r="B15" s="7"/>
      <c r="C15" s="145"/>
      <c r="D15" s="146"/>
      <c r="E15" s="145"/>
      <c r="F15" s="146"/>
      <c r="G15" s="145"/>
      <c r="H15" s="146"/>
      <c r="I15" s="145"/>
      <c r="J15" s="146"/>
      <c r="K15" s="145"/>
      <c r="L15" s="146"/>
      <c r="M15" s="145"/>
      <c r="N15" s="146"/>
      <c r="O15" s="145"/>
      <c r="P15" s="146"/>
    </row>
    <row r="16" spans="1:25" ht="18.600000000000001" thickBot="1" x14ac:dyDescent="0.5">
      <c r="A16" s="3" t="s">
        <v>22</v>
      </c>
      <c r="B16" s="7"/>
      <c r="C16" s="145"/>
      <c r="D16" s="146"/>
      <c r="E16" s="145"/>
      <c r="F16" s="146"/>
      <c r="G16" s="145"/>
      <c r="H16" s="146"/>
      <c r="I16" s="145"/>
      <c r="J16" s="146"/>
      <c r="K16" s="145"/>
      <c r="L16" s="146"/>
      <c r="M16" s="145"/>
      <c r="N16" s="146"/>
      <c r="O16" s="145"/>
      <c r="P16" s="146"/>
      <c r="R16" t="s">
        <v>19</v>
      </c>
      <c r="S16" s="12">
        <f>'Water Charge Comparison'!B6</f>
        <v>0</v>
      </c>
      <c r="T16" s="14"/>
      <c r="U16" s="14"/>
      <c r="V16" s="14"/>
      <c r="W16" s="14"/>
      <c r="X16" s="14"/>
      <c r="Y16" s="14"/>
    </row>
    <row r="17" spans="1:25" ht="18.600000000000001" thickBot="1" x14ac:dyDescent="0.5">
      <c r="T17" s="14"/>
      <c r="U17" s="14"/>
      <c r="V17" s="14"/>
      <c r="W17" s="14"/>
      <c r="X17" s="14"/>
      <c r="Y17" s="14"/>
    </row>
    <row r="18" spans="1:25" ht="18.600000000000001" thickBot="1" x14ac:dyDescent="0.5">
      <c r="R18" t="s">
        <v>20</v>
      </c>
      <c r="S18" s="13">
        <f>'Water Charge Comparison'!E6</f>
        <v>0</v>
      </c>
      <c r="T18" s="14"/>
      <c r="U18" s="14"/>
      <c r="V18" s="14"/>
      <c r="W18" s="14"/>
      <c r="X18" s="14"/>
      <c r="Y18" s="14"/>
    </row>
    <row r="19" spans="1:25" x14ac:dyDescent="0.45">
      <c r="A19" s="8"/>
      <c r="C19" s="1"/>
      <c r="T19" s="14"/>
      <c r="U19" s="14"/>
      <c r="V19" s="14"/>
      <c r="W19" s="14"/>
      <c r="X19" s="14"/>
      <c r="Y19" s="14"/>
    </row>
    <row r="20" spans="1:25" x14ac:dyDescent="0.45">
      <c r="A20" s="8"/>
      <c r="C20" s="1"/>
      <c r="R20" t="s">
        <v>24</v>
      </c>
      <c r="S20" s="9" t="e">
        <f>LOOKUP(S16,A5:B14,B5:B14)</f>
        <v>#N/A</v>
      </c>
      <c r="T20" s="14"/>
      <c r="U20" s="14"/>
      <c r="V20" s="14"/>
      <c r="W20" s="14"/>
      <c r="X20" s="14"/>
      <c r="Y20" s="14"/>
    </row>
    <row r="21" spans="1:25" x14ac:dyDescent="0.45">
      <c r="A21" s="8"/>
      <c r="C21" s="1"/>
      <c r="R21" t="s">
        <v>25</v>
      </c>
      <c r="S21" s="9">
        <f>IF(S16&lt;&gt;"臨時用",SUM(T21:Y21),T22)</f>
        <v>0</v>
      </c>
      <c r="T21" s="14">
        <f>IF(S18&lt;E4,C5*S6,C5*D4)</f>
        <v>0</v>
      </c>
      <c r="U21" s="14">
        <f>IF($S$18&lt;E4,0,IF($S$18&lt;G4,E5*($S$18-D4),E5*(F4-D4)))</f>
        <v>0</v>
      </c>
      <c r="V21" s="14">
        <f>IF(S18&lt;G4,0,IF(S18&lt;I4,G5*(S18-F4),G5*(H4-F4)))</f>
        <v>0</v>
      </c>
      <c r="W21" s="14">
        <f>IF(S18&lt;I4,0,IF(S18&lt;K4,I5*(S18-H4),I5*(J4-H4)))</f>
        <v>0</v>
      </c>
      <c r="X21" s="14">
        <f>IF(S18&lt;K4,0,IF(S18&lt;M4,K5*(S18-J4),K5*(L4-J4)))</f>
        <v>0</v>
      </c>
      <c r="Y21" s="14">
        <f>IF(L4&lt;S18,M5*(S18-L4),0)</f>
        <v>0</v>
      </c>
    </row>
    <row r="22" spans="1:25" ht="18.600000000000001" thickBot="1" x14ac:dyDescent="0.5">
      <c r="A22" s="8"/>
      <c r="C22" s="1"/>
      <c r="R22" t="s">
        <v>27</v>
      </c>
      <c r="S22" s="10" t="e">
        <f>SUM(S20:S21)*0.1</f>
        <v>#N/A</v>
      </c>
      <c r="T22" s="14">
        <f>IF(S16="臨時用",S18*C14,0)</f>
        <v>0</v>
      </c>
      <c r="U22" s="14"/>
      <c r="V22" s="14"/>
      <c r="W22" s="14"/>
      <c r="X22" s="14"/>
      <c r="Y22" s="14"/>
    </row>
    <row r="23" spans="1:25" ht="18.600000000000001" thickBot="1" x14ac:dyDescent="0.5">
      <c r="A23" s="8"/>
      <c r="C23" s="1"/>
      <c r="R23" t="s">
        <v>26</v>
      </c>
      <c r="S23" s="11" t="e">
        <f>SUM(S20:S22)</f>
        <v>#N/A</v>
      </c>
      <c r="T23" s="14"/>
      <c r="U23" s="14"/>
      <c r="V23" s="14"/>
      <c r="W23" s="14"/>
      <c r="X23" s="14"/>
      <c r="Y23" s="14"/>
    </row>
    <row r="24" spans="1:25" x14ac:dyDescent="0.45">
      <c r="A24" s="8"/>
      <c r="C24" s="1"/>
    </row>
    <row r="25" spans="1:25" x14ac:dyDescent="0.45">
      <c r="A25" s="8"/>
      <c r="C25" s="1"/>
    </row>
    <row r="26" spans="1:25" x14ac:dyDescent="0.45">
      <c r="A26" s="8"/>
      <c r="C26" s="1"/>
    </row>
    <row r="27" spans="1:25" x14ac:dyDescent="0.45">
      <c r="A27" s="8"/>
      <c r="C27" s="1"/>
    </row>
  </sheetData>
  <mergeCells count="81">
    <mergeCell ref="A2:A4"/>
    <mergeCell ref="B2:B4"/>
    <mergeCell ref="C2:P2"/>
    <mergeCell ref="C5:D5"/>
    <mergeCell ref="E5:F5"/>
    <mergeCell ref="G5:H5"/>
    <mergeCell ref="I5:J5"/>
    <mergeCell ref="K5:L5"/>
    <mergeCell ref="M5:N5"/>
    <mergeCell ref="O5:P5"/>
    <mergeCell ref="O6:P6"/>
    <mergeCell ref="C7:D7"/>
    <mergeCell ref="E7:F7"/>
    <mergeCell ref="G7:H7"/>
    <mergeCell ref="I7:J7"/>
    <mergeCell ref="K7:L7"/>
    <mergeCell ref="M7:N7"/>
    <mergeCell ref="O7:P7"/>
    <mergeCell ref="C6:D6"/>
    <mergeCell ref="E6:F6"/>
    <mergeCell ref="G6:H6"/>
    <mergeCell ref="I6:J6"/>
    <mergeCell ref="K6:L6"/>
    <mergeCell ref="M6:N6"/>
    <mergeCell ref="O8:P8"/>
    <mergeCell ref="C9:D9"/>
    <mergeCell ref="E9:F9"/>
    <mergeCell ref="G9:H9"/>
    <mergeCell ref="I9:J9"/>
    <mergeCell ref="K9:L9"/>
    <mergeCell ref="M9:N9"/>
    <mergeCell ref="O9:P9"/>
    <mergeCell ref="C8:D8"/>
    <mergeCell ref="E8:F8"/>
    <mergeCell ref="G8:H8"/>
    <mergeCell ref="I8:J8"/>
    <mergeCell ref="K8:L8"/>
    <mergeCell ref="M8:N8"/>
    <mergeCell ref="M12:N12"/>
    <mergeCell ref="O10:P10"/>
    <mergeCell ref="C11:D11"/>
    <mergeCell ref="E11:F11"/>
    <mergeCell ref="G11:H11"/>
    <mergeCell ref="I11:J11"/>
    <mergeCell ref="K11:L11"/>
    <mergeCell ref="M11:N11"/>
    <mergeCell ref="O11:P11"/>
    <mergeCell ref="C10:D10"/>
    <mergeCell ref="E10:F10"/>
    <mergeCell ref="G10:H10"/>
    <mergeCell ref="I10:J10"/>
    <mergeCell ref="K10:L10"/>
    <mergeCell ref="M10:N10"/>
    <mergeCell ref="M15:N15"/>
    <mergeCell ref="O15:P15"/>
    <mergeCell ref="C14:P14"/>
    <mergeCell ref="O12:P12"/>
    <mergeCell ref="C13:D13"/>
    <mergeCell ref="E13:F13"/>
    <mergeCell ref="G13:H13"/>
    <mergeCell ref="I13:J13"/>
    <mergeCell ref="K13:L13"/>
    <mergeCell ref="M13:N13"/>
    <mergeCell ref="O13:P13"/>
    <mergeCell ref="C12:D12"/>
    <mergeCell ref="E12:F12"/>
    <mergeCell ref="G12:H12"/>
    <mergeCell ref="I12:J12"/>
    <mergeCell ref="K12:L12"/>
    <mergeCell ref="C15:D15"/>
    <mergeCell ref="E15:F15"/>
    <mergeCell ref="G15:H15"/>
    <mergeCell ref="I15:J15"/>
    <mergeCell ref="K15:L15"/>
    <mergeCell ref="O16:P16"/>
    <mergeCell ref="C16:D16"/>
    <mergeCell ref="E16:F16"/>
    <mergeCell ref="G16:H16"/>
    <mergeCell ref="I16:J16"/>
    <mergeCell ref="K16:L16"/>
    <mergeCell ref="M16:N16"/>
  </mergeCells>
  <phoneticPr fontId="1"/>
  <dataValidations count="1">
    <dataValidation type="list" allowBlank="1" showInputMessage="1" showErrorMessage="1" sqref="S4 S16">
      <formula1>$A$5:$A$13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27"/>
  <sheetViews>
    <sheetView zoomScale="85" zoomScaleNormal="85" workbookViewId="0">
      <selection activeCell="S8" sqref="S8"/>
    </sheetView>
  </sheetViews>
  <sheetFormatPr defaultRowHeight="18" x14ac:dyDescent="0.45"/>
  <cols>
    <col min="1" max="1" width="10.19921875" customWidth="1"/>
    <col min="3" max="3" width="5.19921875" bestFit="1" customWidth="1"/>
    <col min="4" max="11" width="5.3984375" bestFit="1" customWidth="1"/>
    <col min="12" max="13" width="6.3984375" bestFit="1" customWidth="1"/>
    <col min="14" max="16" width="5.19921875" bestFit="1" customWidth="1"/>
    <col min="18" max="18" width="12.69921875" customWidth="1"/>
    <col min="19" max="19" width="9.8984375" bestFit="1" customWidth="1"/>
    <col min="20" max="32" width="9" style="14"/>
  </cols>
  <sheetData>
    <row r="1" spans="1:25" x14ac:dyDescent="0.4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s="32" t="s">
        <v>1</v>
      </c>
    </row>
    <row r="2" spans="1:25" x14ac:dyDescent="0.45">
      <c r="A2" s="148" t="s">
        <v>2</v>
      </c>
      <c r="B2" s="149" t="s">
        <v>3</v>
      </c>
      <c r="C2" s="149" t="s">
        <v>4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R2" s="2" t="s">
        <v>29</v>
      </c>
    </row>
    <row r="3" spans="1:25" ht="18.600000000000001" thickBot="1" x14ac:dyDescent="0.5">
      <c r="A3" s="149"/>
      <c r="B3" s="149"/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3" t="s">
        <v>17</v>
      </c>
      <c r="P3" s="3" t="s">
        <v>18</v>
      </c>
    </row>
    <row r="4" spans="1:25" ht="18.600000000000001" thickBot="1" x14ac:dyDescent="0.5">
      <c r="A4" s="149"/>
      <c r="B4" s="149"/>
      <c r="C4" s="4">
        <v>1</v>
      </c>
      <c r="D4" s="5">
        <v>20</v>
      </c>
      <c r="E4" s="4">
        <v>21</v>
      </c>
      <c r="F4" s="5">
        <v>40</v>
      </c>
      <c r="G4" s="4">
        <v>41</v>
      </c>
      <c r="H4" s="5">
        <v>60</v>
      </c>
      <c r="I4" s="4">
        <v>61</v>
      </c>
      <c r="J4" s="5">
        <v>80</v>
      </c>
      <c r="K4" s="4">
        <v>81</v>
      </c>
      <c r="L4" s="5">
        <v>100</v>
      </c>
      <c r="M4" s="4">
        <v>101</v>
      </c>
      <c r="N4" s="5"/>
      <c r="O4" s="4"/>
      <c r="P4" s="5"/>
      <c r="R4" t="s">
        <v>19</v>
      </c>
      <c r="S4" s="12">
        <f>'Simulation of New Water Charges'!B5</f>
        <v>0</v>
      </c>
    </row>
    <row r="5" spans="1:25" ht="18.600000000000001" thickBot="1" x14ac:dyDescent="0.5">
      <c r="A5" s="6">
        <v>13</v>
      </c>
      <c r="B5" s="7">
        <v>780</v>
      </c>
      <c r="C5" s="145">
        <v>5</v>
      </c>
      <c r="D5" s="146"/>
      <c r="E5" s="145">
        <v>150</v>
      </c>
      <c r="F5" s="146"/>
      <c r="G5" s="145">
        <v>190</v>
      </c>
      <c r="H5" s="146"/>
      <c r="I5" s="145">
        <v>240</v>
      </c>
      <c r="J5" s="146"/>
      <c r="K5" s="145">
        <v>275</v>
      </c>
      <c r="L5" s="146"/>
      <c r="M5" s="145">
        <v>300</v>
      </c>
      <c r="N5" s="146"/>
      <c r="O5" s="145"/>
      <c r="P5" s="146"/>
    </row>
    <row r="6" spans="1:25" ht="18.600000000000001" thickBot="1" x14ac:dyDescent="0.5">
      <c r="A6" s="6">
        <v>20</v>
      </c>
      <c r="B6" s="7">
        <v>780</v>
      </c>
      <c r="C6" s="145">
        <v>5</v>
      </c>
      <c r="D6" s="146"/>
      <c r="E6" s="145">
        <v>150</v>
      </c>
      <c r="F6" s="146"/>
      <c r="G6" s="145">
        <v>190</v>
      </c>
      <c r="H6" s="146"/>
      <c r="I6" s="145">
        <v>240</v>
      </c>
      <c r="J6" s="146"/>
      <c r="K6" s="145">
        <v>275</v>
      </c>
      <c r="L6" s="146"/>
      <c r="M6" s="145">
        <v>300</v>
      </c>
      <c r="N6" s="146"/>
      <c r="O6" s="145"/>
      <c r="P6" s="146"/>
      <c r="R6" t="s">
        <v>20</v>
      </c>
      <c r="S6" s="13">
        <f>'Simulation of New Water Charges'!B7</f>
        <v>0</v>
      </c>
    </row>
    <row r="7" spans="1:25" x14ac:dyDescent="0.45">
      <c r="A7" s="6">
        <v>25</v>
      </c>
      <c r="B7" s="7">
        <v>850</v>
      </c>
      <c r="C7" s="145">
        <v>5</v>
      </c>
      <c r="D7" s="146"/>
      <c r="E7" s="145">
        <v>150</v>
      </c>
      <c r="F7" s="146"/>
      <c r="G7" s="145">
        <v>190</v>
      </c>
      <c r="H7" s="146"/>
      <c r="I7" s="145">
        <v>240</v>
      </c>
      <c r="J7" s="146"/>
      <c r="K7" s="145">
        <v>275</v>
      </c>
      <c r="L7" s="146"/>
      <c r="M7" s="145">
        <v>300</v>
      </c>
      <c r="N7" s="146"/>
      <c r="O7" s="145"/>
      <c r="P7" s="146"/>
      <c r="T7" s="62" t="s">
        <v>64</v>
      </c>
      <c r="U7" s="62" t="s">
        <v>65</v>
      </c>
      <c r="V7" s="62" t="s">
        <v>66</v>
      </c>
      <c r="W7" s="62" t="s">
        <v>67</v>
      </c>
      <c r="X7" s="62" t="s">
        <v>68</v>
      </c>
      <c r="Y7" s="62" t="s">
        <v>69</v>
      </c>
    </row>
    <row r="8" spans="1:25" x14ac:dyDescent="0.45">
      <c r="A8" s="6">
        <v>30</v>
      </c>
      <c r="B8" s="7">
        <v>1000</v>
      </c>
      <c r="C8" s="145">
        <v>5</v>
      </c>
      <c r="D8" s="146"/>
      <c r="E8" s="145">
        <v>150</v>
      </c>
      <c r="F8" s="146"/>
      <c r="G8" s="145">
        <v>190</v>
      </c>
      <c r="H8" s="146"/>
      <c r="I8" s="145">
        <v>240</v>
      </c>
      <c r="J8" s="146"/>
      <c r="K8" s="145">
        <v>275</v>
      </c>
      <c r="L8" s="146"/>
      <c r="M8" s="145">
        <v>300</v>
      </c>
      <c r="N8" s="146"/>
      <c r="O8" s="145"/>
      <c r="P8" s="146"/>
      <c r="R8" t="s">
        <v>24</v>
      </c>
      <c r="S8" s="9" t="e">
        <f>LOOKUP(S4,A5:B14,B5:B14)*2</f>
        <v>#N/A</v>
      </c>
      <c r="T8" s="62">
        <f>IF(S6&lt;E4,S6,D4)</f>
        <v>0</v>
      </c>
      <c r="U8" s="62">
        <f>IF($S$6&lt;E4,0,IF($S$6&lt;G4,$S$6-D4,F4-D4))</f>
        <v>0</v>
      </c>
      <c r="V8" s="62">
        <f>IF($S$6&lt;G4,0,IF($S$6&lt;I4,$S$6-F4,H4-F4))</f>
        <v>0</v>
      </c>
      <c r="W8" s="62">
        <f>IF($S$6&lt;I4,0,IF($S$6&lt;K4,$S$6-H4,J4-H4))</f>
        <v>0</v>
      </c>
      <c r="X8" s="62">
        <f>IF($S$6&lt;K4,0,IF($S$6&lt;M4,$S$6-J4,L4-J4))</f>
        <v>0</v>
      </c>
      <c r="Y8" s="62">
        <f>IF(L4&lt;S6,S6-L4,0)</f>
        <v>0</v>
      </c>
    </row>
    <row r="9" spans="1:25" x14ac:dyDescent="0.45">
      <c r="A9" s="6">
        <v>40</v>
      </c>
      <c r="B9" s="7">
        <v>1500</v>
      </c>
      <c r="C9" s="145">
        <v>5</v>
      </c>
      <c r="D9" s="146"/>
      <c r="E9" s="145">
        <v>150</v>
      </c>
      <c r="F9" s="146"/>
      <c r="G9" s="145">
        <v>190</v>
      </c>
      <c r="H9" s="146"/>
      <c r="I9" s="145">
        <v>240</v>
      </c>
      <c r="J9" s="146"/>
      <c r="K9" s="145">
        <v>275</v>
      </c>
      <c r="L9" s="146"/>
      <c r="M9" s="145">
        <v>300</v>
      </c>
      <c r="N9" s="146"/>
      <c r="O9" s="145"/>
      <c r="P9" s="146"/>
      <c r="R9" t="s">
        <v>25</v>
      </c>
      <c r="S9" s="9">
        <f>IF(S4&lt;&gt;"臨時用",SUM(T9:Y9),T10)</f>
        <v>0</v>
      </c>
      <c r="T9" s="14">
        <f>IF(S6&lt;E4,C5*S6,C5*D4)</f>
        <v>0</v>
      </c>
      <c r="U9" s="14">
        <f>IF($S$6&lt;E4,0,IF($S$6&lt;G4,E5*($S$6-D4),E5*(F4-D4)))</f>
        <v>0</v>
      </c>
      <c r="V9" s="14">
        <f>IF(S6&lt;G4,0,IF(S6&lt;I4,G5*(S6-F4),G5*(H4-F4)))</f>
        <v>0</v>
      </c>
      <c r="W9" s="14">
        <f>IF(S6&lt;I4,0,IF(S6&lt;K4,I5*(S6-H4),I5*(J4-H4)))</f>
        <v>0</v>
      </c>
      <c r="X9" s="14">
        <f>IF(S6&lt;K4,0,IF(S6&lt;M4,K5*(S6-J4),K5*(L4-J4)))</f>
        <v>0</v>
      </c>
      <c r="Y9" s="14">
        <f>IF(L4&lt;S6,M5*(S6-L4),0)</f>
        <v>0</v>
      </c>
    </row>
    <row r="10" spans="1:25" ht="18.600000000000001" thickBot="1" x14ac:dyDescent="0.5">
      <c r="A10" s="6">
        <v>50</v>
      </c>
      <c r="B10" s="7">
        <v>3000</v>
      </c>
      <c r="C10" s="145">
        <v>5</v>
      </c>
      <c r="D10" s="146"/>
      <c r="E10" s="145">
        <v>150</v>
      </c>
      <c r="F10" s="146"/>
      <c r="G10" s="145">
        <v>190</v>
      </c>
      <c r="H10" s="146"/>
      <c r="I10" s="145">
        <v>240</v>
      </c>
      <c r="J10" s="146"/>
      <c r="K10" s="145">
        <v>275</v>
      </c>
      <c r="L10" s="146"/>
      <c r="M10" s="145">
        <v>300</v>
      </c>
      <c r="N10" s="146"/>
      <c r="O10" s="145"/>
      <c r="P10" s="146"/>
      <c r="R10" t="s">
        <v>27</v>
      </c>
      <c r="S10" s="10" t="e">
        <f>SUM(S8:S9)*0.1</f>
        <v>#N/A</v>
      </c>
      <c r="T10" s="14">
        <f>IF(S4="臨時用",S6*C14,0)</f>
        <v>0</v>
      </c>
    </row>
    <row r="11" spans="1:25" ht="18.600000000000001" thickBot="1" x14ac:dyDescent="0.5">
      <c r="A11" s="6">
        <v>75</v>
      </c>
      <c r="B11" s="7">
        <v>8000</v>
      </c>
      <c r="C11" s="145">
        <v>5</v>
      </c>
      <c r="D11" s="146"/>
      <c r="E11" s="145">
        <v>150</v>
      </c>
      <c r="F11" s="146"/>
      <c r="G11" s="145">
        <v>190</v>
      </c>
      <c r="H11" s="146"/>
      <c r="I11" s="145">
        <v>240</v>
      </c>
      <c r="J11" s="146"/>
      <c r="K11" s="145">
        <v>275</v>
      </c>
      <c r="L11" s="146"/>
      <c r="M11" s="145">
        <v>300</v>
      </c>
      <c r="N11" s="146"/>
      <c r="O11" s="145"/>
      <c r="P11" s="146"/>
      <c r="R11" t="s">
        <v>26</v>
      </c>
      <c r="S11" s="11" t="e">
        <f>SUM(S8:S10)</f>
        <v>#N/A</v>
      </c>
    </row>
    <row r="12" spans="1:25" x14ac:dyDescent="0.45">
      <c r="A12" s="6">
        <v>100</v>
      </c>
      <c r="B12" s="7">
        <v>15000</v>
      </c>
      <c r="C12" s="145">
        <v>5</v>
      </c>
      <c r="D12" s="146"/>
      <c r="E12" s="145">
        <v>150</v>
      </c>
      <c r="F12" s="146"/>
      <c r="G12" s="145">
        <v>190</v>
      </c>
      <c r="H12" s="146"/>
      <c r="I12" s="145">
        <v>240</v>
      </c>
      <c r="J12" s="146"/>
      <c r="K12" s="145">
        <v>275</v>
      </c>
      <c r="L12" s="146"/>
      <c r="M12" s="145">
        <v>300</v>
      </c>
      <c r="N12" s="146"/>
      <c r="O12" s="145"/>
      <c r="P12" s="146"/>
    </row>
    <row r="13" spans="1:25" x14ac:dyDescent="0.45">
      <c r="A13" s="6">
        <v>150</v>
      </c>
      <c r="B13" s="7">
        <v>30000</v>
      </c>
      <c r="C13" s="145">
        <v>5</v>
      </c>
      <c r="D13" s="146"/>
      <c r="E13" s="145">
        <v>150</v>
      </c>
      <c r="F13" s="146"/>
      <c r="G13" s="145">
        <v>190</v>
      </c>
      <c r="H13" s="146"/>
      <c r="I13" s="145">
        <v>240</v>
      </c>
      <c r="J13" s="146"/>
      <c r="K13" s="145">
        <v>275</v>
      </c>
      <c r="L13" s="146"/>
      <c r="M13" s="145">
        <v>300</v>
      </c>
      <c r="N13" s="146"/>
      <c r="O13" s="145"/>
      <c r="P13" s="146"/>
    </row>
    <row r="14" spans="1:25" x14ac:dyDescent="0.45">
      <c r="A14" s="3" t="s">
        <v>23</v>
      </c>
      <c r="B14" s="7">
        <v>4000</v>
      </c>
      <c r="C14" s="145">
        <v>400</v>
      </c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6"/>
      <c r="R14" s="32" t="s">
        <v>55</v>
      </c>
    </row>
    <row r="15" spans="1:25" ht="18.600000000000001" thickBot="1" x14ac:dyDescent="0.5">
      <c r="A15" s="3" t="s">
        <v>21</v>
      </c>
      <c r="B15" s="7"/>
      <c r="C15" s="145"/>
      <c r="D15" s="146"/>
      <c r="E15" s="145"/>
      <c r="F15" s="146"/>
      <c r="G15" s="145"/>
      <c r="H15" s="146"/>
      <c r="I15" s="145"/>
      <c r="J15" s="146"/>
      <c r="K15" s="145"/>
      <c r="L15" s="146"/>
      <c r="M15" s="145"/>
      <c r="N15" s="146"/>
      <c r="O15" s="145"/>
      <c r="P15" s="146"/>
    </row>
    <row r="16" spans="1:25" ht="18.600000000000001" thickBot="1" x14ac:dyDescent="0.5">
      <c r="A16" s="3" t="s">
        <v>22</v>
      </c>
      <c r="B16" s="7"/>
      <c r="C16" s="145"/>
      <c r="D16" s="146"/>
      <c r="E16" s="145"/>
      <c r="F16" s="146"/>
      <c r="G16" s="145"/>
      <c r="H16" s="146"/>
      <c r="I16" s="145"/>
      <c r="J16" s="146"/>
      <c r="K16" s="145"/>
      <c r="L16" s="146"/>
      <c r="M16" s="145"/>
      <c r="N16" s="146"/>
      <c r="O16" s="145"/>
      <c r="P16" s="146"/>
      <c r="R16" t="s">
        <v>19</v>
      </c>
      <c r="S16" s="12">
        <f>'Water Charge Comparison'!B6</f>
        <v>0</v>
      </c>
    </row>
    <row r="17" spans="1:25" ht="18.600000000000001" thickBot="1" x14ac:dyDescent="0.5"/>
    <row r="18" spans="1:25" ht="18.600000000000001" thickBot="1" x14ac:dyDescent="0.5">
      <c r="R18" t="s">
        <v>20</v>
      </c>
      <c r="S18" s="13">
        <f>'Water Charge Comparison'!E6</f>
        <v>0</v>
      </c>
    </row>
    <row r="19" spans="1:25" x14ac:dyDescent="0.45">
      <c r="A19" s="8"/>
      <c r="C19" s="1"/>
    </row>
    <row r="20" spans="1:25" x14ac:dyDescent="0.45">
      <c r="A20" s="8"/>
      <c r="C20" s="1"/>
      <c r="R20" t="s">
        <v>24</v>
      </c>
      <c r="S20" s="9" t="e">
        <f>LOOKUP(S16,A5:B14,B5:B14)*2</f>
        <v>#N/A</v>
      </c>
    </row>
    <row r="21" spans="1:25" x14ac:dyDescent="0.45">
      <c r="A21" s="8"/>
      <c r="C21" s="1"/>
      <c r="R21" t="s">
        <v>25</v>
      </c>
      <c r="S21" s="9">
        <f>IF(S16&lt;&gt;"臨時用",SUM(T21:Y21),T22)</f>
        <v>0</v>
      </c>
      <c r="T21" s="14">
        <f>IF(S18&lt;E4,C5*S18,C5*D4)</f>
        <v>0</v>
      </c>
      <c r="U21" s="14">
        <f>IF($S$18&lt;E4,0,IF($S$18&lt;G4,E5*($S$18-D4),E5*(F4-D4)))</f>
        <v>0</v>
      </c>
      <c r="V21" s="14">
        <f>IF(S18&lt;G4,0,IF(S18&lt;I4,G5*(S18-F4),G5*(H4-F4)))</f>
        <v>0</v>
      </c>
      <c r="W21" s="14">
        <f>IF(S18&lt;I4,0,IF(S18&lt;K4,I5*(S18-H4),I5*(J4-H4)))</f>
        <v>0</v>
      </c>
      <c r="X21" s="14">
        <f>IF(S18&lt;K4,0,IF(S18&lt;M4,K5*(S18-J4),K5*(L4-J4)))</f>
        <v>0</v>
      </c>
      <c r="Y21" s="14">
        <f>IF(L4&lt;S18,M5*(S18-L4),0)</f>
        <v>0</v>
      </c>
    </row>
    <row r="22" spans="1:25" ht="18.600000000000001" thickBot="1" x14ac:dyDescent="0.5">
      <c r="A22" s="8"/>
      <c r="C22" s="1"/>
      <c r="R22" t="s">
        <v>27</v>
      </c>
      <c r="S22" s="10" t="e">
        <f>SUM(S20:S21)*0.1</f>
        <v>#N/A</v>
      </c>
      <c r="T22" s="14">
        <f>IF(S16="臨時用",S18*C14,0)</f>
        <v>0</v>
      </c>
    </row>
    <row r="23" spans="1:25" ht="18.600000000000001" thickBot="1" x14ac:dyDescent="0.5">
      <c r="A23" s="8"/>
      <c r="C23" s="1"/>
      <c r="R23" t="s">
        <v>26</v>
      </c>
      <c r="S23" s="11" t="e">
        <f>SUM(S20:S22)</f>
        <v>#N/A</v>
      </c>
    </row>
    <row r="24" spans="1:25" x14ac:dyDescent="0.45">
      <c r="A24" s="8"/>
      <c r="C24" s="1"/>
    </row>
    <row r="25" spans="1:25" x14ac:dyDescent="0.45">
      <c r="A25" s="8"/>
      <c r="C25" s="1"/>
    </row>
    <row r="26" spans="1:25" x14ac:dyDescent="0.45">
      <c r="A26" s="8"/>
      <c r="C26" s="1"/>
    </row>
    <row r="27" spans="1:25" x14ac:dyDescent="0.45">
      <c r="A27" s="8"/>
      <c r="C27" s="1"/>
    </row>
  </sheetData>
  <mergeCells count="81">
    <mergeCell ref="A2:A4"/>
    <mergeCell ref="B2:B4"/>
    <mergeCell ref="C2:P2"/>
    <mergeCell ref="C5:D5"/>
    <mergeCell ref="E5:F5"/>
    <mergeCell ref="G5:H5"/>
    <mergeCell ref="I5:J5"/>
    <mergeCell ref="K5:L5"/>
    <mergeCell ref="M5:N5"/>
    <mergeCell ref="O5:P5"/>
    <mergeCell ref="O6:P6"/>
    <mergeCell ref="C7:D7"/>
    <mergeCell ref="E7:F7"/>
    <mergeCell ref="G7:H7"/>
    <mergeCell ref="I7:J7"/>
    <mergeCell ref="K7:L7"/>
    <mergeCell ref="M7:N7"/>
    <mergeCell ref="O7:P7"/>
    <mergeCell ref="C6:D6"/>
    <mergeCell ref="E6:F6"/>
    <mergeCell ref="G6:H6"/>
    <mergeCell ref="I6:J6"/>
    <mergeCell ref="K6:L6"/>
    <mergeCell ref="M6:N6"/>
    <mergeCell ref="O8:P8"/>
    <mergeCell ref="C9:D9"/>
    <mergeCell ref="E9:F9"/>
    <mergeCell ref="G9:H9"/>
    <mergeCell ref="I9:J9"/>
    <mergeCell ref="K9:L9"/>
    <mergeCell ref="M9:N9"/>
    <mergeCell ref="O9:P9"/>
    <mergeCell ref="C8:D8"/>
    <mergeCell ref="E8:F8"/>
    <mergeCell ref="G8:H8"/>
    <mergeCell ref="I8:J8"/>
    <mergeCell ref="K8:L8"/>
    <mergeCell ref="M8:N8"/>
    <mergeCell ref="M12:N12"/>
    <mergeCell ref="O10:P10"/>
    <mergeCell ref="C11:D11"/>
    <mergeCell ref="E11:F11"/>
    <mergeCell ref="G11:H11"/>
    <mergeCell ref="I11:J11"/>
    <mergeCell ref="K11:L11"/>
    <mergeCell ref="M11:N11"/>
    <mergeCell ref="O11:P11"/>
    <mergeCell ref="C10:D10"/>
    <mergeCell ref="E10:F10"/>
    <mergeCell ref="G10:H10"/>
    <mergeCell ref="I10:J10"/>
    <mergeCell ref="K10:L10"/>
    <mergeCell ref="M10:N10"/>
    <mergeCell ref="M15:N15"/>
    <mergeCell ref="O15:P15"/>
    <mergeCell ref="C14:P14"/>
    <mergeCell ref="O12:P12"/>
    <mergeCell ref="C13:D13"/>
    <mergeCell ref="E13:F13"/>
    <mergeCell ref="G13:H13"/>
    <mergeCell ref="I13:J13"/>
    <mergeCell ref="K13:L13"/>
    <mergeCell ref="M13:N13"/>
    <mergeCell ref="O13:P13"/>
    <mergeCell ref="C12:D12"/>
    <mergeCell ref="E12:F12"/>
    <mergeCell ref="G12:H12"/>
    <mergeCell ref="I12:J12"/>
    <mergeCell ref="K12:L12"/>
    <mergeCell ref="C15:D15"/>
    <mergeCell ref="E15:F15"/>
    <mergeCell ref="G15:H15"/>
    <mergeCell ref="I15:J15"/>
    <mergeCell ref="K15:L15"/>
    <mergeCell ref="O16:P16"/>
    <mergeCell ref="C16:D16"/>
    <mergeCell ref="E16:F16"/>
    <mergeCell ref="G16:H16"/>
    <mergeCell ref="I16:J16"/>
    <mergeCell ref="K16:L16"/>
    <mergeCell ref="M16:N16"/>
  </mergeCells>
  <phoneticPr fontId="1"/>
  <dataValidations count="1">
    <dataValidation type="list" allowBlank="1" showInputMessage="1" showErrorMessage="1" sqref="S4 S16">
      <formula1>$A$5:$A$13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27"/>
  <sheetViews>
    <sheetView workbookViewId="0">
      <selection activeCell="S9" sqref="S9"/>
    </sheetView>
  </sheetViews>
  <sheetFormatPr defaultRowHeight="18" x14ac:dyDescent="0.45"/>
  <cols>
    <col min="1" max="1" width="10.19921875" customWidth="1"/>
    <col min="3" max="3" width="5.19921875" bestFit="1" customWidth="1"/>
    <col min="4" max="11" width="5.3984375" bestFit="1" customWidth="1"/>
    <col min="12" max="13" width="6.3984375" bestFit="1" customWidth="1"/>
    <col min="14" max="16" width="5.19921875" bestFit="1" customWidth="1"/>
    <col min="18" max="18" width="12.69921875" customWidth="1"/>
    <col min="19" max="19" width="9.8984375" bestFit="1" customWidth="1"/>
    <col min="20" max="32" width="9" style="14"/>
  </cols>
  <sheetData>
    <row r="1" spans="1:25" x14ac:dyDescent="0.4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s="32" t="s">
        <v>1</v>
      </c>
    </row>
    <row r="2" spans="1:25" x14ac:dyDescent="0.45">
      <c r="A2" s="148" t="s">
        <v>2</v>
      </c>
      <c r="B2" s="149" t="s">
        <v>3</v>
      </c>
      <c r="C2" s="149" t="s">
        <v>4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R2" s="2" t="s">
        <v>29</v>
      </c>
    </row>
    <row r="3" spans="1:25" ht="18.600000000000001" thickBot="1" x14ac:dyDescent="0.5">
      <c r="A3" s="149"/>
      <c r="B3" s="149"/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3" t="s">
        <v>17</v>
      </c>
      <c r="P3" s="3" t="s">
        <v>18</v>
      </c>
    </row>
    <row r="4" spans="1:25" ht="18.600000000000001" thickBot="1" x14ac:dyDescent="0.5">
      <c r="A4" s="149"/>
      <c r="B4" s="149"/>
      <c r="C4" s="4">
        <v>1</v>
      </c>
      <c r="D4" s="5">
        <v>20</v>
      </c>
      <c r="E4" s="4">
        <v>21</v>
      </c>
      <c r="F4" s="5">
        <v>40</v>
      </c>
      <c r="G4" s="4">
        <v>41</v>
      </c>
      <c r="H4" s="5">
        <v>60</v>
      </c>
      <c r="I4" s="4">
        <v>61</v>
      </c>
      <c r="J4" s="5">
        <v>80</v>
      </c>
      <c r="K4" s="4">
        <v>81</v>
      </c>
      <c r="L4" s="5">
        <v>100</v>
      </c>
      <c r="M4" s="4">
        <v>101</v>
      </c>
      <c r="N4" s="5"/>
      <c r="O4" s="4"/>
      <c r="P4" s="5"/>
      <c r="R4" t="s">
        <v>19</v>
      </c>
      <c r="S4" s="12">
        <f>'Water Charge Comparison'!B6</f>
        <v>0</v>
      </c>
    </row>
    <row r="5" spans="1:25" ht="18.600000000000001" thickBot="1" x14ac:dyDescent="0.5">
      <c r="A5" s="6">
        <v>13</v>
      </c>
      <c r="B5" s="7">
        <v>780</v>
      </c>
      <c r="C5" s="145">
        <v>5</v>
      </c>
      <c r="D5" s="146"/>
      <c r="E5" s="145">
        <v>150</v>
      </c>
      <c r="F5" s="146"/>
      <c r="G5" s="145">
        <v>190</v>
      </c>
      <c r="H5" s="146"/>
      <c r="I5" s="145">
        <v>240</v>
      </c>
      <c r="J5" s="146"/>
      <c r="K5" s="145">
        <v>275</v>
      </c>
      <c r="L5" s="146"/>
      <c r="M5" s="145">
        <v>300</v>
      </c>
      <c r="N5" s="146"/>
      <c r="O5" s="145"/>
      <c r="P5" s="146"/>
    </row>
    <row r="6" spans="1:25" ht="18.600000000000001" thickBot="1" x14ac:dyDescent="0.5">
      <c r="A6" s="6">
        <v>20</v>
      </c>
      <c r="B6" s="7">
        <v>780</v>
      </c>
      <c r="C6" s="145">
        <v>5</v>
      </c>
      <c r="D6" s="146"/>
      <c r="E6" s="145">
        <v>150</v>
      </c>
      <c r="F6" s="146"/>
      <c r="G6" s="145">
        <v>190</v>
      </c>
      <c r="H6" s="146"/>
      <c r="I6" s="145">
        <v>240</v>
      </c>
      <c r="J6" s="146"/>
      <c r="K6" s="145">
        <v>275</v>
      </c>
      <c r="L6" s="146"/>
      <c r="M6" s="145">
        <v>300</v>
      </c>
      <c r="N6" s="146"/>
      <c r="O6" s="145"/>
      <c r="P6" s="146"/>
      <c r="R6" t="s">
        <v>20</v>
      </c>
      <c r="S6" s="13">
        <f>'Water Charge Comparison'!E6</f>
        <v>0</v>
      </c>
    </row>
    <row r="7" spans="1:25" x14ac:dyDescent="0.45">
      <c r="A7" s="6">
        <v>25</v>
      </c>
      <c r="B7" s="7">
        <v>850</v>
      </c>
      <c r="C7" s="145">
        <v>5</v>
      </c>
      <c r="D7" s="146"/>
      <c r="E7" s="145">
        <v>150</v>
      </c>
      <c r="F7" s="146"/>
      <c r="G7" s="145">
        <v>190</v>
      </c>
      <c r="H7" s="146"/>
      <c r="I7" s="145">
        <v>240</v>
      </c>
      <c r="J7" s="146"/>
      <c r="K7" s="145">
        <v>275</v>
      </c>
      <c r="L7" s="146"/>
      <c r="M7" s="145">
        <v>300</v>
      </c>
      <c r="N7" s="146"/>
      <c r="O7" s="145"/>
      <c r="P7" s="146"/>
    </row>
    <row r="8" spans="1:25" x14ac:dyDescent="0.45">
      <c r="A8" s="6">
        <v>30</v>
      </c>
      <c r="B8" s="7">
        <v>1000</v>
      </c>
      <c r="C8" s="145">
        <v>5</v>
      </c>
      <c r="D8" s="146"/>
      <c r="E8" s="145">
        <v>150</v>
      </c>
      <c r="F8" s="146"/>
      <c r="G8" s="145">
        <v>190</v>
      </c>
      <c r="H8" s="146"/>
      <c r="I8" s="145">
        <v>240</v>
      </c>
      <c r="J8" s="146"/>
      <c r="K8" s="145">
        <v>275</v>
      </c>
      <c r="L8" s="146"/>
      <c r="M8" s="145">
        <v>300</v>
      </c>
      <c r="N8" s="146"/>
      <c r="O8" s="145"/>
      <c r="P8" s="146"/>
      <c r="R8" t="s">
        <v>24</v>
      </c>
      <c r="S8" s="9" t="e">
        <f>LOOKUP(S4,A5:B13,B5:B13)*2</f>
        <v>#N/A</v>
      </c>
    </row>
    <row r="9" spans="1:25" x14ac:dyDescent="0.45">
      <c r="A9" s="6">
        <v>40</v>
      </c>
      <c r="B9" s="7">
        <v>1500</v>
      </c>
      <c r="C9" s="145">
        <v>5</v>
      </c>
      <c r="D9" s="146"/>
      <c r="E9" s="145">
        <v>150</v>
      </c>
      <c r="F9" s="146"/>
      <c r="G9" s="145">
        <v>190</v>
      </c>
      <c r="H9" s="146"/>
      <c r="I9" s="145">
        <v>240</v>
      </c>
      <c r="J9" s="146"/>
      <c r="K9" s="145">
        <v>275</v>
      </c>
      <c r="L9" s="146"/>
      <c r="M9" s="145">
        <v>300</v>
      </c>
      <c r="N9" s="146"/>
      <c r="O9" s="145"/>
      <c r="P9" s="146"/>
      <c r="R9" t="s">
        <v>25</v>
      </c>
      <c r="S9" s="9">
        <f>IF(S4&lt;&gt;"臨時用",SUM(T9:Y9),T10)</f>
        <v>0</v>
      </c>
      <c r="T9" s="14">
        <f>IF(S6&lt;E4,C5*S6,C5*D4)</f>
        <v>0</v>
      </c>
      <c r="U9" s="14">
        <f>IF($S$6&lt;E4,0,IF($S$6&lt;G4,E5*($S$6-D4),E5*(F4-D4)))</f>
        <v>0</v>
      </c>
      <c r="V9" s="14">
        <f>IF(S6&lt;G4,0,IF(S6&lt;I4,G5*(S6-F4),G5*(H4-F4)))</f>
        <v>0</v>
      </c>
      <c r="W9" s="14">
        <f>IF(S6&lt;I4,0,IF(S6&lt;K4,I5*(S6-H4),I5*(J4-H4)))</f>
        <v>0</v>
      </c>
      <c r="X9" s="14">
        <f>IF(S6&lt;K4,0,IF(S6&lt;M4,K5*(S6-J4),K5*(L4-J4)))</f>
        <v>0</v>
      </c>
      <c r="Y9" s="14">
        <f>IF(L4&lt;S6,M5*(S6-L4),0)</f>
        <v>0</v>
      </c>
    </row>
    <row r="10" spans="1:25" ht="18.600000000000001" thickBot="1" x14ac:dyDescent="0.5">
      <c r="A10" s="6">
        <v>50</v>
      </c>
      <c r="B10" s="7">
        <v>3000</v>
      </c>
      <c r="C10" s="145">
        <v>5</v>
      </c>
      <c r="D10" s="146"/>
      <c r="E10" s="145">
        <v>150</v>
      </c>
      <c r="F10" s="146"/>
      <c r="G10" s="145">
        <v>190</v>
      </c>
      <c r="H10" s="146"/>
      <c r="I10" s="145">
        <v>240</v>
      </c>
      <c r="J10" s="146"/>
      <c r="K10" s="145">
        <v>275</v>
      </c>
      <c r="L10" s="146"/>
      <c r="M10" s="145">
        <v>300</v>
      </c>
      <c r="N10" s="146"/>
      <c r="O10" s="145"/>
      <c r="P10" s="146"/>
      <c r="R10" t="s">
        <v>27</v>
      </c>
      <c r="S10" s="10" t="e">
        <f>SUM(S8:S9)*0.1</f>
        <v>#N/A</v>
      </c>
      <c r="T10" s="14">
        <f>IF(S4="臨時用",S6*C14,0)</f>
        <v>0</v>
      </c>
    </row>
    <row r="11" spans="1:25" ht="18.600000000000001" thickBot="1" x14ac:dyDescent="0.5">
      <c r="A11" s="6">
        <v>75</v>
      </c>
      <c r="B11" s="7">
        <v>8000</v>
      </c>
      <c r="C11" s="145">
        <v>5</v>
      </c>
      <c r="D11" s="146"/>
      <c r="E11" s="145">
        <v>150</v>
      </c>
      <c r="F11" s="146"/>
      <c r="G11" s="145">
        <v>190</v>
      </c>
      <c r="H11" s="146"/>
      <c r="I11" s="145">
        <v>240</v>
      </c>
      <c r="J11" s="146"/>
      <c r="K11" s="145">
        <v>275</v>
      </c>
      <c r="L11" s="146"/>
      <c r="M11" s="145">
        <v>300</v>
      </c>
      <c r="N11" s="146"/>
      <c r="O11" s="145"/>
      <c r="P11" s="146"/>
      <c r="R11" t="s">
        <v>26</v>
      </c>
      <c r="S11" s="11" t="e">
        <f>SUM(S8:S10)</f>
        <v>#N/A</v>
      </c>
    </row>
    <row r="12" spans="1:25" x14ac:dyDescent="0.45">
      <c r="A12" s="6">
        <v>100</v>
      </c>
      <c r="B12" s="7">
        <v>15000</v>
      </c>
      <c r="C12" s="145">
        <v>5</v>
      </c>
      <c r="D12" s="146"/>
      <c r="E12" s="145">
        <v>150</v>
      </c>
      <c r="F12" s="146"/>
      <c r="G12" s="145">
        <v>190</v>
      </c>
      <c r="H12" s="146"/>
      <c r="I12" s="145">
        <v>240</v>
      </c>
      <c r="J12" s="146"/>
      <c r="K12" s="145">
        <v>275</v>
      </c>
      <c r="L12" s="146"/>
      <c r="M12" s="145">
        <v>300</v>
      </c>
      <c r="N12" s="146"/>
      <c r="O12" s="145"/>
      <c r="P12" s="146"/>
    </row>
    <row r="13" spans="1:25" x14ac:dyDescent="0.45">
      <c r="A13" s="6">
        <v>150</v>
      </c>
      <c r="B13" s="7">
        <v>30000</v>
      </c>
      <c r="C13" s="145">
        <v>5</v>
      </c>
      <c r="D13" s="146"/>
      <c r="E13" s="145">
        <v>150</v>
      </c>
      <c r="F13" s="146"/>
      <c r="G13" s="145">
        <v>190</v>
      </c>
      <c r="H13" s="146"/>
      <c r="I13" s="145">
        <v>240</v>
      </c>
      <c r="J13" s="146"/>
      <c r="K13" s="145">
        <v>275</v>
      </c>
      <c r="L13" s="146"/>
      <c r="M13" s="145">
        <v>300</v>
      </c>
      <c r="N13" s="146"/>
      <c r="O13" s="145"/>
      <c r="P13" s="146"/>
    </row>
    <row r="14" spans="1:25" x14ac:dyDescent="0.45">
      <c r="A14" s="3" t="s">
        <v>23</v>
      </c>
      <c r="B14" s="7">
        <v>4000</v>
      </c>
      <c r="C14" s="145">
        <v>400</v>
      </c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6"/>
      <c r="R14" s="32"/>
    </row>
    <row r="15" spans="1:25" x14ac:dyDescent="0.45">
      <c r="A15" s="3" t="s">
        <v>21</v>
      </c>
      <c r="B15" s="7"/>
      <c r="C15" s="145"/>
      <c r="D15" s="146"/>
      <c r="E15" s="145"/>
      <c r="F15" s="146"/>
      <c r="G15" s="145"/>
      <c r="H15" s="146"/>
      <c r="I15" s="145"/>
      <c r="J15" s="146"/>
      <c r="K15" s="145"/>
      <c r="L15" s="146"/>
      <c r="M15" s="145"/>
      <c r="N15" s="146"/>
      <c r="O15" s="145"/>
      <c r="P15" s="146"/>
    </row>
    <row r="16" spans="1:25" x14ac:dyDescent="0.45">
      <c r="A16" s="3" t="s">
        <v>22</v>
      </c>
      <c r="B16" s="7"/>
      <c r="C16" s="145"/>
      <c r="D16" s="146"/>
      <c r="E16" s="145"/>
      <c r="F16" s="146"/>
      <c r="G16" s="145"/>
      <c r="H16" s="146"/>
      <c r="I16" s="145"/>
      <c r="J16" s="146"/>
      <c r="K16" s="145"/>
      <c r="L16" s="146"/>
      <c r="M16" s="145"/>
      <c r="N16" s="146"/>
      <c r="O16" s="145"/>
      <c r="P16" s="146"/>
    </row>
    <row r="19" spans="1:3" x14ac:dyDescent="0.45">
      <c r="A19" s="8"/>
      <c r="C19" s="1"/>
    </row>
    <row r="20" spans="1:3" x14ac:dyDescent="0.45">
      <c r="A20" s="8"/>
      <c r="C20" s="1"/>
    </row>
    <row r="21" spans="1:3" x14ac:dyDescent="0.45">
      <c r="A21" s="8"/>
      <c r="C21" s="1"/>
    </row>
    <row r="22" spans="1:3" x14ac:dyDescent="0.45">
      <c r="A22" s="8"/>
      <c r="C22" s="1"/>
    </row>
    <row r="23" spans="1:3" x14ac:dyDescent="0.45">
      <c r="A23" s="8"/>
      <c r="C23" s="1"/>
    </row>
    <row r="24" spans="1:3" x14ac:dyDescent="0.45">
      <c r="A24" s="8"/>
      <c r="C24" s="1"/>
    </row>
    <row r="25" spans="1:3" x14ac:dyDescent="0.45">
      <c r="A25" s="8"/>
      <c r="C25" s="1"/>
    </row>
    <row r="26" spans="1:3" x14ac:dyDescent="0.45">
      <c r="A26" s="8"/>
      <c r="C26" s="1"/>
    </row>
    <row r="27" spans="1:3" x14ac:dyDescent="0.45">
      <c r="A27" s="8"/>
      <c r="C27" s="1"/>
    </row>
  </sheetData>
  <mergeCells count="81">
    <mergeCell ref="M15:N15"/>
    <mergeCell ref="O15:P15"/>
    <mergeCell ref="C14:P14"/>
    <mergeCell ref="O16:P16"/>
    <mergeCell ref="C16:D16"/>
    <mergeCell ref="E16:F16"/>
    <mergeCell ref="G16:H16"/>
    <mergeCell ref="I16:J16"/>
    <mergeCell ref="K16:L16"/>
    <mergeCell ref="M16:N16"/>
    <mergeCell ref="C15:D15"/>
    <mergeCell ref="E15:F15"/>
    <mergeCell ref="G15:H15"/>
    <mergeCell ref="I15:J15"/>
    <mergeCell ref="K15:L15"/>
    <mergeCell ref="O12:P12"/>
    <mergeCell ref="C13:D13"/>
    <mergeCell ref="E13:F13"/>
    <mergeCell ref="G13:H13"/>
    <mergeCell ref="I13:J13"/>
    <mergeCell ref="K13:L13"/>
    <mergeCell ref="M13:N13"/>
    <mergeCell ref="O13:P13"/>
    <mergeCell ref="C12:D12"/>
    <mergeCell ref="E12:F12"/>
    <mergeCell ref="G12:H12"/>
    <mergeCell ref="I12:J12"/>
    <mergeCell ref="K12:L12"/>
    <mergeCell ref="M12:N12"/>
    <mergeCell ref="O10:P10"/>
    <mergeCell ref="C11:D11"/>
    <mergeCell ref="E11:F11"/>
    <mergeCell ref="G11:H11"/>
    <mergeCell ref="I11:J11"/>
    <mergeCell ref="K11:L11"/>
    <mergeCell ref="M11:N11"/>
    <mergeCell ref="O11:P11"/>
    <mergeCell ref="C10:D10"/>
    <mergeCell ref="E10:F10"/>
    <mergeCell ref="G10:H10"/>
    <mergeCell ref="I10:J10"/>
    <mergeCell ref="K10:L10"/>
    <mergeCell ref="M10:N10"/>
    <mergeCell ref="O8:P8"/>
    <mergeCell ref="C9:D9"/>
    <mergeCell ref="E9:F9"/>
    <mergeCell ref="G9:H9"/>
    <mergeCell ref="I9:J9"/>
    <mergeCell ref="K9:L9"/>
    <mergeCell ref="M9:N9"/>
    <mergeCell ref="O9:P9"/>
    <mergeCell ref="C8:D8"/>
    <mergeCell ref="E8:F8"/>
    <mergeCell ref="G8:H8"/>
    <mergeCell ref="I8:J8"/>
    <mergeCell ref="K8:L8"/>
    <mergeCell ref="M8:N8"/>
    <mergeCell ref="O6:P6"/>
    <mergeCell ref="C7:D7"/>
    <mergeCell ref="E7:F7"/>
    <mergeCell ref="G7:H7"/>
    <mergeCell ref="I7:J7"/>
    <mergeCell ref="K7:L7"/>
    <mergeCell ref="M7:N7"/>
    <mergeCell ref="O7:P7"/>
    <mergeCell ref="C6:D6"/>
    <mergeCell ref="E6:F6"/>
    <mergeCell ref="G6:H6"/>
    <mergeCell ref="I6:J6"/>
    <mergeCell ref="K6:L6"/>
    <mergeCell ref="M6:N6"/>
    <mergeCell ref="A2:A4"/>
    <mergeCell ref="B2:B4"/>
    <mergeCell ref="C2:P2"/>
    <mergeCell ref="C5:D5"/>
    <mergeCell ref="E5:F5"/>
    <mergeCell ref="G5:H5"/>
    <mergeCell ref="I5:J5"/>
    <mergeCell ref="K5:L5"/>
    <mergeCell ref="M5:N5"/>
    <mergeCell ref="O5:P5"/>
  </mergeCells>
  <phoneticPr fontId="1"/>
  <dataValidations count="1">
    <dataValidation type="list" allowBlank="1" showInputMessage="1" showErrorMessage="1" sqref="S4">
      <formula1>$A$5:$A$13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Y27"/>
  <sheetViews>
    <sheetView workbookViewId="0">
      <selection activeCell="S7" sqref="S7"/>
    </sheetView>
  </sheetViews>
  <sheetFormatPr defaultRowHeight="18" x14ac:dyDescent="0.45"/>
  <cols>
    <col min="1" max="1" width="10.19921875" customWidth="1"/>
    <col min="3" max="3" width="5.19921875" bestFit="1" customWidth="1"/>
    <col min="4" max="11" width="5.3984375" bestFit="1" customWidth="1"/>
    <col min="12" max="13" width="6.3984375" bestFit="1" customWidth="1"/>
    <col min="14" max="16" width="5.19921875" bestFit="1" customWidth="1"/>
    <col min="18" max="18" width="12.69921875" customWidth="1"/>
    <col min="19" max="19" width="9.8984375" bestFit="1" customWidth="1"/>
  </cols>
  <sheetData>
    <row r="1" spans="1:25" x14ac:dyDescent="0.4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t="s">
        <v>1</v>
      </c>
    </row>
    <row r="2" spans="1:25" x14ac:dyDescent="0.45">
      <c r="A2" s="148" t="s">
        <v>2</v>
      </c>
      <c r="B2" s="149" t="s">
        <v>3</v>
      </c>
      <c r="C2" s="149" t="s">
        <v>4</v>
      </c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R2" s="2" t="s">
        <v>28</v>
      </c>
    </row>
    <row r="3" spans="1:25" ht="18.600000000000001" thickBot="1" x14ac:dyDescent="0.5">
      <c r="A3" s="149"/>
      <c r="B3" s="149"/>
      <c r="C3" s="3" t="s">
        <v>5</v>
      </c>
      <c r="D3" s="3" t="s">
        <v>6</v>
      </c>
      <c r="E3" s="3" t="s">
        <v>7</v>
      </c>
      <c r="F3" s="3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3" t="s">
        <v>17</v>
      </c>
      <c r="P3" s="3" t="s">
        <v>18</v>
      </c>
    </row>
    <row r="4" spans="1:25" ht="18.600000000000001" thickBot="1" x14ac:dyDescent="0.5">
      <c r="A4" s="149"/>
      <c r="B4" s="149"/>
      <c r="C4" s="4">
        <v>1</v>
      </c>
      <c r="D4" s="5">
        <v>10</v>
      </c>
      <c r="E4" s="4">
        <v>11</v>
      </c>
      <c r="F4" s="5">
        <v>20</v>
      </c>
      <c r="G4" s="4">
        <v>21</v>
      </c>
      <c r="H4" s="5">
        <v>30</v>
      </c>
      <c r="I4" s="4">
        <v>31</v>
      </c>
      <c r="J4" s="5">
        <v>40</v>
      </c>
      <c r="K4" s="4">
        <v>41</v>
      </c>
      <c r="L4" s="5">
        <v>50</v>
      </c>
      <c r="M4" s="4">
        <v>51</v>
      </c>
      <c r="N4" s="5"/>
      <c r="O4" s="4"/>
      <c r="P4" s="5"/>
      <c r="R4" t="s">
        <v>19</v>
      </c>
      <c r="S4" s="12">
        <f>'Water Charge Comparison'!B6</f>
        <v>0</v>
      </c>
    </row>
    <row r="5" spans="1:25" ht="18.600000000000001" thickBot="1" x14ac:dyDescent="0.5">
      <c r="A5" s="6">
        <v>13</v>
      </c>
      <c r="B5" s="7">
        <v>780</v>
      </c>
      <c r="C5" s="145">
        <v>5</v>
      </c>
      <c r="D5" s="146"/>
      <c r="E5" s="145">
        <v>150</v>
      </c>
      <c r="F5" s="146"/>
      <c r="G5" s="145">
        <v>190</v>
      </c>
      <c r="H5" s="146"/>
      <c r="I5" s="145">
        <v>240</v>
      </c>
      <c r="J5" s="146"/>
      <c r="K5" s="145">
        <v>275</v>
      </c>
      <c r="L5" s="146"/>
      <c r="M5" s="145">
        <v>300</v>
      </c>
      <c r="N5" s="146"/>
      <c r="O5" s="145"/>
      <c r="P5" s="146"/>
    </row>
    <row r="6" spans="1:25" ht="18.600000000000001" thickBot="1" x14ac:dyDescent="0.5">
      <c r="A6" s="6">
        <v>20</v>
      </c>
      <c r="B6" s="7">
        <v>780</v>
      </c>
      <c r="C6" s="145">
        <v>5</v>
      </c>
      <c r="D6" s="146"/>
      <c r="E6" s="145">
        <v>150</v>
      </c>
      <c r="F6" s="146"/>
      <c r="G6" s="145">
        <v>190</v>
      </c>
      <c r="H6" s="146"/>
      <c r="I6" s="145">
        <v>240</v>
      </c>
      <c r="J6" s="146"/>
      <c r="K6" s="145">
        <v>275</v>
      </c>
      <c r="L6" s="146"/>
      <c r="M6" s="145">
        <v>300</v>
      </c>
      <c r="N6" s="146"/>
      <c r="O6" s="145"/>
      <c r="P6" s="146"/>
      <c r="R6" t="s">
        <v>20</v>
      </c>
      <c r="S6" s="13">
        <f>'Water Charge Comparison'!E6</f>
        <v>0</v>
      </c>
    </row>
    <row r="7" spans="1:25" x14ac:dyDescent="0.45">
      <c r="A7" s="6">
        <v>25</v>
      </c>
      <c r="B7" s="7">
        <v>850</v>
      </c>
      <c r="C7" s="145">
        <v>5</v>
      </c>
      <c r="D7" s="146"/>
      <c r="E7" s="145">
        <v>150</v>
      </c>
      <c r="F7" s="146"/>
      <c r="G7" s="145">
        <v>190</v>
      </c>
      <c r="H7" s="146"/>
      <c r="I7" s="145">
        <v>240</v>
      </c>
      <c r="J7" s="146"/>
      <c r="K7" s="145">
        <v>275</v>
      </c>
      <c r="L7" s="146"/>
      <c r="M7" s="145">
        <v>300</v>
      </c>
      <c r="N7" s="146"/>
      <c r="O7" s="145"/>
      <c r="P7" s="146"/>
    </row>
    <row r="8" spans="1:25" x14ac:dyDescent="0.45">
      <c r="A8" s="6">
        <v>30</v>
      </c>
      <c r="B8" s="7">
        <v>1000</v>
      </c>
      <c r="C8" s="145">
        <v>5</v>
      </c>
      <c r="D8" s="146"/>
      <c r="E8" s="145">
        <v>150</v>
      </c>
      <c r="F8" s="146"/>
      <c r="G8" s="145">
        <v>190</v>
      </c>
      <c r="H8" s="146"/>
      <c r="I8" s="145">
        <v>240</v>
      </c>
      <c r="J8" s="146"/>
      <c r="K8" s="145">
        <v>275</v>
      </c>
      <c r="L8" s="146"/>
      <c r="M8" s="145">
        <v>300</v>
      </c>
      <c r="N8" s="146"/>
      <c r="O8" s="145"/>
      <c r="P8" s="146"/>
      <c r="R8" t="s">
        <v>24</v>
      </c>
      <c r="S8" s="9" t="e">
        <f>LOOKUP(S4,A5:B14,B5:B14)</f>
        <v>#N/A</v>
      </c>
    </row>
    <row r="9" spans="1:25" x14ac:dyDescent="0.45">
      <c r="A9" s="6">
        <v>40</v>
      </c>
      <c r="B9" s="7">
        <v>1500</v>
      </c>
      <c r="C9" s="145">
        <v>5</v>
      </c>
      <c r="D9" s="146"/>
      <c r="E9" s="145">
        <v>150</v>
      </c>
      <c r="F9" s="146"/>
      <c r="G9" s="145">
        <v>190</v>
      </c>
      <c r="H9" s="146"/>
      <c r="I9" s="145">
        <v>240</v>
      </c>
      <c r="J9" s="146"/>
      <c r="K9" s="145">
        <v>275</v>
      </c>
      <c r="L9" s="146"/>
      <c r="M9" s="145">
        <v>300</v>
      </c>
      <c r="N9" s="146"/>
      <c r="O9" s="145"/>
      <c r="P9" s="146"/>
      <c r="R9" t="s">
        <v>25</v>
      </c>
      <c r="S9" s="9">
        <f>IF(S4&lt;&gt;"臨時用",SUM(T9:Y9),T10)</f>
        <v>0</v>
      </c>
      <c r="T9" s="31">
        <f>IF(S6&lt;E4,C5*S6,C5*D4)</f>
        <v>0</v>
      </c>
      <c r="U9" s="31">
        <f>IF($S$6&lt;E4,0,IF($S$6&lt;G4,E5*($S$6-D4),E5*(F4-D4)))</f>
        <v>0</v>
      </c>
      <c r="V9" s="31">
        <f>IF(S6&lt;G4,0,IF(S6&lt;I4,G5*(S6-F4),G5*(H4-F4)))</f>
        <v>0</v>
      </c>
      <c r="W9" s="31">
        <f>IF(S6&lt;I4,0,IF(S6&lt;K4,I5*(S6-H4),I5*(J4-H4)))</f>
        <v>0</v>
      </c>
      <c r="X9" s="31">
        <f>IF(S6&lt;K4,0,IF(S6&lt;M4,K5*(S6-J4),K5*(L4-J4)))</f>
        <v>0</v>
      </c>
      <c r="Y9" s="31">
        <f>IF(L4&lt;S6,M5*(S6-L4),0)</f>
        <v>0</v>
      </c>
    </row>
    <row r="10" spans="1:25" ht="18.600000000000001" thickBot="1" x14ac:dyDescent="0.5">
      <c r="A10" s="6">
        <v>50</v>
      </c>
      <c r="B10" s="7">
        <v>3000</v>
      </c>
      <c r="C10" s="145">
        <v>5</v>
      </c>
      <c r="D10" s="146"/>
      <c r="E10" s="145">
        <v>150</v>
      </c>
      <c r="F10" s="146"/>
      <c r="G10" s="145">
        <v>190</v>
      </c>
      <c r="H10" s="146"/>
      <c r="I10" s="145">
        <v>240</v>
      </c>
      <c r="J10" s="146"/>
      <c r="K10" s="145">
        <v>275</v>
      </c>
      <c r="L10" s="146"/>
      <c r="M10" s="145">
        <v>300</v>
      </c>
      <c r="N10" s="146"/>
      <c r="O10" s="145"/>
      <c r="P10" s="146"/>
      <c r="R10" t="s">
        <v>27</v>
      </c>
      <c r="S10" s="10" t="e">
        <f>SUM(S8:S9)*0.1</f>
        <v>#N/A</v>
      </c>
      <c r="T10">
        <f>IF(S4="臨時用",S6*C14,0)</f>
        <v>0</v>
      </c>
    </row>
    <row r="11" spans="1:25" ht="18.600000000000001" thickBot="1" x14ac:dyDescent="0.5">
      <c r="A11" s="6">
        <v>75</v>
      </c>
      <c r="B11" s="7">
        <v>8000</v>
      </c>
      <c r="C11" s="145">
        <v>5</v>
      </c>
      <c r="D11" s="146"/>
      <c r="E11" s="145">
        <v>150</v>
      </c>
      <c r="F11" s="146"/>
      <c r="G11" s="145">
        <v>190</v>
      </c>
      <c r="H11" s="146"/>
      <c r="I11" s="145">
        <v>240</v>
      </c>
      <c r="J11" s="146"/>
      <c r="K11" s="145">
        <v>275</v>
      </c>
      <c r="L11" s="146"/>
      <c r="M11" s="145">
        <v>300</v>
      </c>
      <c r="N11" s="146"/>
      <c r="O11" s="145"/>
      <c r="P11" s="146"/>
      <c r="R11" t="s">
        <v>26</v>
      </c>
      <c r="S11" s="11" t="e">
        <f>SUM(S8:S10)</f>
        <v>#N/A</v>
      </c>
    </row>
    <row r="12" spans="1:25" x14ac:dyDescent="0.45">
      <c r="A12" s="6">
        <v>100</v>
      </c>
      <c r="B12" s="7">
        <v>15000</v>
      </c>
      <c r="C12" s="145">
        <v>5</v>
      </c>
      <c r="D12" s="146"/>
      <c r="E12" s="145">
        <v>150</v>
      </c>
      <c r="F12" s="146"/>
      <c r="G12" s="145">
        <v>190</v>
      </c>
      <c r="H12" s="146"/>
      <c r="I12" s="145">
        <v>240</v>
      </c>
      <c r="J12" s="146"/>
      <c r="K12" s="145">
        <v>275</v>
      </c>
      <c r="L12" s="146"/>
      <c r="M12" s="145">
        <v>300</v>
      </c>
      <c r="N12" s="146"/>
      <c r="O12" s="145"/>
      <c r="P12" s="146"/>
    </row>
    <row r="13" spans="1:25" x14ac:dyDescent="0.45">
      <c r="A13" s="6">
        <v>150</v>
      </c>
      <c r="B13" s="7">
        <v>30000</v>
      </c>
      <c r="C13" s="145">
        <v>5</v>
      </c>
      <c r="D13" s="146"/>
      <c r="E13" s="145">
        <v>150</v>
      </c>
      <c r="F13" s="146"/>
      <c r="G13" s="145">
        <v>190</v>
      </c>
      <c r="H13" s="146"/>
      <c r="I13" s="145">
        <v>240</v>
      </c>
      <c r="J13" s="146"/>
      <c r="K13" s="145">
        <v>275</v>
      </c>
      <c r="L13" s="146"/>
      <c r="M13" s="145">
        <v>300</v>
      </c>
      <c r="N13" s="146"/>
      <c r="O13" s="145"/>
      <c r="P13" s="146"/>
    </row>
    <row r="14" spans="1:25" x14ac:dyDescent="0.45">
      <c r="A14" s="3" t="s">
        <v>23</v>
      </c>
      <c r="B14" s="7">
        <v>4000</v>
      </c>
      <c r="C14" s="145">
        <v>400</v>
      </c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6"/>
    </row>
    <row r="15" spans="1:25" x14ac:dyDescent="0.45">
      <c r="A15" s="3" t="s">
        <v>21</v>
      </c>
      <c r="B15" s="7"/>
      <c r="C15" s="145"/>
      <c r="D15" s="146"/>
      <c r="E15" s="145"/>
      <c r="F15" s="146"/>
      <c r="G15" s="145"/>
      <c r="H15" s="146"/>
      <c r="I15" s="145"/>
      <c r="J15" s="146"/>
      <c r="K15" s="145"/>
      <c r="L15" s="146"/>
      <c r="M15" s="145"/>
      <c r="N15" s="146"/>
      <c r="O15" s="145"/>
      <c r="P15" s="146"/>
    </row>
    <row r="16" spans="1:25" x14ac:dyDescent="0.45">
      <c r="A16" s="3" t="s">
        <v>22</v>
      </c>
      <c r="B16" s="7"/>
      <c r="C16" s="145"/>
      <c r="D16" s="146"/>
      <c r="E16" s="145"/>
      <c r="F16" s="146"/>
      <c r="G16" s="145"/>
      <c r="H16" s="146"/>
      <c r="I16" s="145"/>
      <c r="J16" s="146"/>
      <c r="K16" s="145"/>
      <c r="L16" s="146"/>
      <c r="M16" s="145"/>
      <c r="N16" s="146"/>
      <c r="O16" s="145"/>
      <c r="P16" s="146"/>
    </row>
    <row r="19" spans="1:3" x14ac:dyDescent="0.45">
      <c r="A19" s="8"/>
      <c r="C19" s="1"/>
    </row>
    <row r="20" spans="1:3" x14ac:dyDescent="0.45">
      <c r="A20" s="8"/>
      <c r="C20" s="1"/>
    </row>
    <row r="21" spans="1:3" x14ac:dyDescent="0.45">
      <c r="A21" s="8"/>
      <c r="C21" s="1"/>
    </row>
    <row r="22" spans="1:3" x14ac:dyDescent="0.45">
      <c r="A22" s="8"/>
      <c r="C22" s="1"/>
    </row>
    <row r="23" spans="1:3" x14ac:dyDescent="0.45">
      <c r="A23" s="8"/>
      <c r="C23" s="1"/>
    </row>
    <row r="24" spans="1:3" x14ac:dyDescent="0.45">
      <c r="A24" s="8"/>
      <c r="C24" s="1"/>
    </row>
    <row r="25" spans="1:3" x14ac:dyDescent="0.45">
      <c r="A25" s="8"/>
      <c r="C25" s="1"/>
    </row>
    <row r="26" spans="1:3" x14ac:dyDescent="0.45">
      <c r="A26" s="8"/>
      <c r="C26" s="1"/>
    </row>
    <row r="27" spans="1:3" x14ac:dyDescent="0.45">
      <c r="A27" s="8"/>
      <c r="C27" s="1"/>
    </row>
  </sheetData>
  <mergeCells count="81">
    <mergeCell ref="A2:A4"/>
    <mergeCell ref="B2:B4"/>
    <mergeCell ref="C2:P2"/>
    <mergeCell ref="C5:D5"/>
    <mergeCell ref="E5:F5"/>
    <mergeCell ref="G5:H5"/>
    <mergeCell ref="I5:J5"/>
    <mergeCell ref="K5:L5"/>
    <mergeCell ref="M5:N5"/>
    <mergeCell ref="O5:P5"/>
    <mergeCell ref="O6:P6"/>
    <mergeCell ref="C7:D7"/>
    <mergeCell ref="E7:F7"/>
    <mergeCell ref="G7:H7"/>
    <mergeCell ref="I7:J7"/>
    <mergeCell ref="K7:L7"/>
    <mergeCell ref="M7:N7"/>
    <mergeCell ref="O7:P7"/>
    <mergeCell ref="C6:D6"/>
    <mergeCell ref="E6:F6"/>
    <mergeCell ref="G6:H6"/>
    <mergeCell ref="I6:J6"/>
    <mergeCell ref="K6:L6"/>
    <mergeCell ref="M6:N6"/>
    <mergeCell ref="O8:P8"/>
    <mergeCell ref="C9:D9"/>
    <mergeCell ref="E9:F9"/>
    <mergeCell ref="G9:H9"/>
    <mergeCell ref="I9:J9"/>
    <mergeCell ref="K9:L9"/>
    <mergeCell ref="M9:N9"/>
    <mergeCell ref="O9:P9"/>
    <mergeCell ref="C8:D8"/>
    <mergeCell ref="E8:F8"/>
    <mergeCell ref="G8:H8"/>
    <mergeCell ref="I8:J8"/>
    <mergeCell ref="K8:L8"/>
    <mergeCell ref="M8:N8"/>
    <mergeCell ref="O10:P10"/>
    <mergeCell ref="C11:D11"/>
    <mergeCell ref="E11:F11"/>
    <mergeCell ref="G11:H11"/>
    <mergeCell ref="I11:J11"/>
    <mergeCell ref="K11:L11"/>
    <mergeCell ref="M11:N11"/>
    <mergeCell ref="O11:P11"/>
    <mergeCell ref="C10:D10"/>
    <mergeCell ref="E10:F10"/>
    <mergeCell ref="G10:H10"/>
    <mergeCell ref="I10:J10"/>
    <mergeCell ref="K10:L10"/>
    <mergeCell ref="M10:N10"/>
    <mergeCell ref="O12:P12"/>
    <mergeCell ref="C13:D13"/>
    <mergeCell ref="E13:F13"/>
    <mergeCell ref="G13:H13"/>
    <mergeCell ref="I13:J13"/>
    <mergeCell ref="K13:L13"/>
    <mergeCell ref="M13:N13"/>
    <mergeCell ref="O13:P13"/>
    <mergeCell ref="C12:D12"/>
    <mergeCell ref="E12:F12"/>
    <mergeCell ref="G12:H12"/>
    <mergeCell ref="I12:J12"/>
    <mergeCell ref="K12:L12"/>
    <mergeCell ref="M12:N12"/>
    <mergeCell ref="C14:P14"/>
    <mergeCell ref="C15:D15"/>
    <mergeCell ref="E15:F15"/>
    <mergeCell ref="G15:H15"/>
    <mergeCell ref="I15:J15"/>
    <mergeCell ref="K15:L15"/>
    <mergeCell ref="M15:N15"/>
    <mergeCell ref="O15:P15"/>
    <mergeCell ref="O16:P16"/>
    <mergeCell ref="C16:D16"/>
    <mergeCell ref="E16:F16"/>
    <mergeCell ref="G16:H16"/>
    <mergeCell ref="I16:J16"/>
    <mergeCell ref="K16:L16"/>
    <mergeCell ref="M16:N16"/>
  </mergeCells>
  <phoneticPr fontId="1"/>
  <dataValidations count="1">
    <dataValidation type="list" allowBlank="1" showInputMessage="1" showErrorMessage="1" sqref="S4">
      <formula1>$A$5:$A$13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13"/>
  <sheetViews>
    <sheetView workbookViewId="0">
      <selection activeCell="B11" sqref="B11"/>
    </sheetView>
  </sheetViews>
  <sheetFormatPr defaultRowHeight="18" x14ac:dyDescent="0.45"/>
  <cols>
    <col min="2" max="2" width="12.09765625" bestFit="1" customWidth="1"/>
  </cols>
  <sheetData>
    <row r="1" spans="1:9" ht="22.8" thickBot="1" x14ac:dyDescent="0.5">
      <c r="A1" s="18" t="s">
        <v>30</v>
      </c>
      <c r="C1" s="19" t="s">
        <v>31</v>
      </c>
      <c r="D1" s="20">
        <f>'Water Charge Comparison'!E6</f>
        <v>0</v>
      </c>
    </row>
    <row r="3" spans="1:9" ht="36" x14ac:dyDescent="0.45">
      <c r="A3" s="21" t="s">
        <v>32</v>
      </c>
      <c r="B3" s="16" t="s">
        <v>33</v>
      </c>
      <c r="C3" s="17" t="s">
        <v>34</v>
      </c>
      <c r="D3" s="17" t="s">
        <v>35</v>
      </c>
      <c r="E3" s="17" t="s">
        <v>36</v>
      </c>
      <c r="F3" s="17" t="s">
        <v>37</v>
      </c>
      <c r="G3" s="17" t="s">
        <v>38</v>
      </c>
      <c r="H3" s="16" t="s">
        <v>39</v>
      </c>
    </row>
    <row r="4" spans="1:9" x14ac:dyDescent="0.45">
      <c r="A4" s="150" t="s">
        <v>40</v>
      </c>
      <c r="B4" s="22">
        <v>700</v>
      </c>
      <c r="C4" s="22">
        <v>700</v>
      </c>
      <c r="D4" s="22">
        <v>2800</v>
      </c>
      <c r="E4" s="22">
        <v>2800</v>
      </c>
      <c r="F4" s="22">
        <v>2800</v>
      </c>
      <c r="G4" s="22">
        <v>2800</v>
      </c>
      <c r="H4" s="23" t="s">
        <v>41</v>
      </c>
    </row>
    <row r="5" spans="1:9" x14ac:dyDescent="0.45">
      <c r="A5" s="151"/>
      <c r="B5" s="152" t="s">
        <v>42</v>
      </c>
      <c r="C5" s="153"/>
      <c r="D5" s="152" t="s">
        <v>43</v>
      </c>
      <c r="E5" s="154"/>
      <c r="F5" s="154"/>
      <c r="G5" s="153"/>
      <c r="H5" s="23" t="s">
        <v>41</v>
      </c>
    </row>
    <row r="6" spans="1:9" x14ac:dyDescent="0.45">
      <c r="A6" s="24" t="s">
        <v>44</v>
      </c>
      <c r="B6" s="22">
        <f>IF(D1&lt;=20,0,IF(D1&lt;=40,(D1-20)*125,IF(D1&lt;=60,(D1-40)*160+2500,IF(D1&lt;=80,(D1-60)*200+5700,IF(D1&lt;=100,(D1-80)*230+9700,IF(D1&gt;100,(D1-100)*250+14300,""))))))</f>
        <v>0</v>
      </c>
      <c r="C6" s="22">
        <f>IF(D1&lt;=10,0,(D1-10)*230)</f>
        <v>0</v>
      </c>
      <c r="D6" s="22">
        <f>IF(D1&lt;=40,0,IF(D1&lt;=100,(D1-40)*230,IF(D1&gt;100,(D1-100)*250+13800,"")))</f>
        <v>0</v>
      </c>
      <c r="E6" s="22">
        <f>IF(D1&lt;=40,0,IF(D1&lt;=100,(D1-40)*180,IF(D1&gt;100,(D1-100)*200+10800,"")))</f>
        <v>0</v>
      </c>
      <c r="F6" s="22">
        <f>IF(D1&lt;=40,0,(D1-40)*210)</f>
        <v>0</v>
      </c>
      <c r="G6" s="22">
        <f>IF(D1&lt;=40,0,(D1-40)*100)</f>
        <v>0</v>
      </c>
      <c r="H6" s="22">
        <f>D1*125</f>
        <v>0</v>
      </c>
      <c r="I6" s="33"/>
    </row>
    <row r="7" spans="1:9" x14ac:dyDescent="0.45">
      <c r="A7" s="24" t="s">
        <v>45</v>
      </c>
      <c r="B7" s="22">
        <f>(B4*2)+B6</f>
        <v>1400</v>
      </c>
      <c r="C7" s="22">
        <f t="shared" ref="C7:H7" si="0">SUM(C4:C6)</f>
        <v>700</v>
      </c>
      <c r="D7" s="22">
        <f t="shared" si="0"/>
        <v>2800</v>
      </c>
      <c r="E7" s="22">
        <f t="shared" si="0"/>
        <v>2800</v>
      </c>
      <c r="F7" s="22">
        <f t="shared" si="0"/>
        <v>2800</v>
      </c>
      <c r="G7" s="22">
        <f t="shared" si="0"/>
        <v>2800</v>
      </c>
      <c r="H7" s="22">
        <f t="shared" si="0"/>
        <v>0</v>
      </c>
      <c r="I7" s="34" t="s">
        <v>57</v>
      </c>
    </row>
    <row r="8" spans="1:9" x14ac:dyDescent="0.45">
      <c r="A8" s="24" t="s">
        <v>46</v>
      </c>
      <c r="B8" s="22">
        <f>B7*1.1</f>
        <v>1540.0000000000002</v>
      </c>
      <c r="C8" s="22">
        <f t="shared" ref="C8:H8" si="1">C7*1.1</f>
        <v>770.00000000000011</v>
      </c>
      <c r="D8" s="22">
        <f t="shared" si="1"/>
        <v>3080.0000000000005</v>
      </c>
      <c r="E8" s="22">
        <f t="shared" si="1"/>
        <v>3080.0000000000005</v>
      </c>
      <c r="F8" s="22">
        <f t="shared" si="1"/>
        <v>3080.0000000000005</v>
      </c>
      <c r="G8" s="22">
        <f t="shared" si="1"/>
        <v>3080.0000000000005</v>
      </c>
      <c r="H8" s="22">
        <f t="shared" si="1"/>
        <v>0</v>
      </c>
      <c r="I8" s="33"/>
    </row>
    <row r="9" spans="1:9" x14ac:dyDescent="0.45">
      <c r="B9" t="s">
        <v>47</v>
      </c>
      <c r="C9" t="s">
        <v>48</v>
      </c>
    </row>
    <row r="11" spans="1:9" x14ac:dyDescent="0.45">
      <c r="A11" s="24" t="s">
        <v>44</v>
      </c>
      <c r="B11" s="22">
        <f>IF(D1&lt;=10,0,IF(D1&lt;=20,(D1-10)*125,IF(D1&lt;=30,(D1-20)*160+1250,IF(D1&lt;=40,(D1-30)*200+2850,IF(D1&lt;=50,(D1-40)*230+4850,IF(D1&gt;50,(D1-50)*250+7150,""))))))</f>
        <v>0</v>
      </c>
      <c r="C11" s="35"/>
    </row>
    <row r="12" spans="1:9" x14ac:dyDescent="0.45">
      <c r="A12" s="24" t="s">
        <v>45</v>
      </c>
      <c r="B12" s="22">
        <f>B4+B11</f>
        <v>700</v>
      </c>
      <c r="C12" s="36" t="s">
        <v>58</v>
      </c>
    </row>
    <row r="13" spans="1:9" x14ac:dyDescent="0.45">
      <c r="A13" s="24" t="s">
        <v>46</v>
      </c>
      <c r="B13" s="22">
        <f>B12*1.1</f>
        <v>770.00000000000011</v>
      </c>
      <c r="C13" s="35"/>
    </row>
  </sheetData>
  <mergeCells count="3">
    <mergeCell ref="A4:A5"/>
    <mergeCell ref="B5:C5"/>
    <mergeCell ref="D5:G5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更新履歴</vt:lpstr>
      <vt:lpstr>Water Charge Comparison</vt:lpstr>
      <vt:lpstr>Simulation of New Water Charges</vt:lpstr>
      <vt:lpstr>1か月検針</vt:lpstr>
      <vt:lpstr>2か月検針</vt:lpstr>
      <vt:lpstr>2か月検針 (比較用)</vt:lpstr>
      <vt:lpstr>１か月検針（比較用）</vt:lpstr>
      <vt:lpstr>旧料金表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2023-10-06T02:15:10Z</cp:lastPrinted>
  <dcterms:created xsi:type="dcterms:W3CDTF">2023-04-27T06:34:09Z</dcterms:created>
  <dcterms:modified xsi:type="dcterms:W3CDTF">2023-10-23T08:53:36Z</dcterms:modified>
</cp:coreProperties>
</file>